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737" activeTab="1"/>
  </bookViews>
  <sheets>
    <sheet name="AÑOS" sheetId="1" r:id="rId1"/>
    <sheet name="OSORNO" sheetId="2" r:id="rId2"/>
    <sheet name="PUERTO OCTAY" sheetId="3" r:id="rId3"/>
    <sheet name="PURRANQUE" sheetId="4" r:id="rId4"/>
    <sheet name="PUYEHUE" sheetId="5" r:id="rId5"/>
    <sheet name="RÍO NEGRO" sheetId="6" r:id="rId6"/>
    <sheet name="SAN JUAN COSTA" sheetId="7" r:id="rId7"/>
    <sheet name="SAN PABLO" sheetId="8" r:id="rId8"/>
  </sheets>
  <definedNames>
    <definedName name="_xlnm.Print_Titles" localSheetId="1">'OSORNO'!$1:$6</definedName>
  </definedNames>
  <calcPr fullCalcOnLoad="1"/>
</workbook>
</file>

<file path=xl/comments5.xml><?xml version="1.0" encoding="utf-8"?>
<comments xmlns="http://schemas.openxmlformats.org/spreadsheetml/2006/main">
  <authors>
    <author>Irma Jofre</author>
  </authors>
  <commentList>
    <comment ref="D10" authorId="0">
      <text>
        <r>
          <rPr>
            <b/>
            <sz val="9"/>
            <rFont val="Tahoma"/>
            <family val="2"/>
          </rPr>
          <t>Irma Jofre:</t>
        </r>
        <r>
          <rPr>
            <sz val="9"/>
            <rFont val="Tahoma"/>
            <family val="2"/>
          </rPr>
          <t xml:space="preserve">
Perdio "1"</t>
        </r>
      </text>
    </comment>
  </commentList>
</comments>
</file>

<file path=xl/comments6.xml><?xml version="1.0" encoding="utf-8"?>
<comments xmlns="http://schemas.openxmlformats.org/spreadsheetml/2006/main">
  <authors>
    <author>Irma Jofre</author>
  </authors>
  <commentList>
    <comment ref="C16" authorId="0">
      <text>
        <r>
          <rPr>
            <b/>
            <sz val="9"/>
            <rFont val="Tahoma"/>
            <family val="2"/>
          </rPr>
          <t>Irma Jofre:</t>
        </r>
        <r>
          <rPr>
            <sz val="9"/>
            <rFont val="Tahoma"/>
            <family val="2"/>
          </rPr>
          <t xml:space="preserve">
Se perdio "1"</t>
        </r>
      </text>
    </comment>
  </commentList>
</comments>
</file>

<file path=xl/comments8.xml><?xml version="1.0" encoding="utf-8"?>
<comments xmlns="http://schemas.openxmlformats.org/spreadsheetml/2006/main">
  <authors>
    <author>Irma Jofre</author>
  </authors>
  <commentList>
    <comment ref="C11" authorId="0">
      <text>
        <r>
          <rPr>
            <b/>
            <sz val="9"/>
            <rFont val="Tahoma"/>
            <family val="2"/>
          </rPr>
          <t>Irma Jofre:</t>
        </r>
        <r>
          <rPr>
            <sz val="9"/>
            <rFont val="Tahoma"/>
            <family val="2"/>
          </rPr>
          <t xml:space="preserve">
Perdio "1"</t>
        </r>
      </text>
    </comment>
    <comment ref="D13" authorId="0">
      <text>
        <r>
          <rPr>
            <b/>
            <sz val="9"/>
            <rFont val="Tahoma"/>
            <family val="2"/>
          </rPr>
          <t>Irma Jofre:</t>
        </r>
        <r>
          <rPr>
            <sz val="9"/>
            <rFont val="Tahoma"/>
            <family val="2"/>
          </rPr>
          <t xml:space="preserve">
Perdio "1"</t>
        </r>
      </text>
    </comment>
  </commentList>
</comments>
</file>

<file path=xl/sharedStrings.xml><?xml version="1.0" encoding="utf-8"?>
<sst xmlns="http://schemas.openxmlformats.org/spreadsheetml/2006/main" count="1089" uniqueCount="144">
  <si>
    <t>OSORNO</t>
  </si>
  <si>
    <t>Grupos de edad</t>
  </si>
  <si>
    <t>Hombres</t>
  </si>
  <si>
    <t>Mujeres</t>
  </si>
  <si>
    <t xml:space="preserve">    Total</t>
  </si>
  <si>
    <t>0 - 4</t>
  </si>
  <si>
    <t>0 - 9</t>
  </si>
  <si>
    <t xml:space="preserve"> 5 - 9</t>
  </si>
  <si>
    <t>10 - 19</t>
  </si>
  <si>
    <t xml:space="preserve"> 10 -14</t>
  </si>
  <si>
    <t>20 - 64</t>
  </si>
  <si>
    <t xml:space="preserve"> 15 - 19</t>
  </si>
  <si>
    <t>65 y más</t>
  </si>
  <si>
    <t xml:space="preserve"> 20 - 24</t>
  </si>
  <si>
    <t>TOTAL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</si>
  <si>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</si>
  <si>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</si>
  <si>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</si>
  <si>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</si>
  <si>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</si>
  <si>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</si>
  <si>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</si>
  <si>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</si>
  <si>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</si>
  <si>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</si>
  <si>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</si>
  <si>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y más</t>
  </si>
  <si>
    <t>PURRANQUE</t>
  </si>
  <si>
    <t>RIO NEGRO</t>
  </si>
  <si>
    <t>PUERTO OCTAY</t>
  </si>
  <si>
    <t>PUYEHUE</t>
  </si>
  <si>
    <t>SAN JUAN DE LA COSTA</t>
  </si>
  <si>
    <t xml:space="preserve"> 0 - 4</t>
  </si>
  <si>
    <t>SAN PABLO</t>
  </si>
  <si>
    <t>Total</t>
  </si>
  <si>
    <t xml:space="preserve">Mujeres </t>
  </si>
  <si>
    <t>COMUNAS</t>
  </si>
  <si>
    <t>Osorno</t>
  </si>
  <si>
    <t>Pto. Octay</t>
  </si>
  <si>
    <t>Purranque</t>
  </si>
  <si>
    <t>Puyehue</t>
  </si>
  <si>
    <t>Río Negro</t>
  </si>
  <si>
    <t>Sn. J. Costa</t>
  </si>
  <si>
    <t>San Pablo</t>
  </si>
  <si>
    <t>Código:</t>
  </si>
  <si>
    <t>Grupos 
de edad</t>
  </si>
  <si>
    <t>Año 
2006</t>
  </si>
  <si>
    <t>Año 
2007</t>
  </si>
  <si>
    <t>Año 
2008</t>
  </si>
  <si>
    <t>Año 
2009</t>
  </si>
  <si>
    <t>Año 
2010</t>
  </si>
  <si>
    <t>Año 
2011</t>
  </si>
  <si>
    <t>Año
2013</t>
  </si>
  <si>
    <r>
      <rPr>
        <b/>
        <sz val="10"/>
        <color indexed="9"/>
        <rFont val="Arial"/>
        <family val="2"/>
      </rPr>
      <t xml:space="preserve">Año 
2011 
</t>
    </r>
    <r>
      <rPr>
        <sz val="8"/>
        <color indexed="9"/>
        <rFont val="Arial"/>
        <family val="2"/>
      </rPr>
      <t>(según nueva Res. de Fonasa)</t>
    </r>
  </si>
  <si>
    <r>
      <t xml:space="preserve">Año 
2015 
</t>
    </r>
    <r>
      <rPr>
        <sz val="10"/>
        <color indexed="9"/>
        <rFont val="Arial"/>
        <family val="2"/>
      </rPr>
      <t>(</t>
    </r>
    <r>
      <rPr>
        <sz val="8"/>
        <color indexed="9"/>
        <rFont val="Arial"/>
        <family val="2"/>
      </rPr>
      <t>según mail Fonasa 20/12/2014)</t>
    </r>
  </si>
  <si>
    <r>
      <rPr>
        <b/>
        <sz val="10"/>
        <color indexed="9"/>
        <rFont val="Arial"/>
        <family val="2"/>
      </rPr>
      <t>Año 
2014</t>
    </r>
    <r>
      <rPr>
        <b/>
        <sz val="9"/>
        <color indexed="9"/>
        <rFont val="Arial"/>
        <family val="2"/>
      </rPr>
      <t xml:space="preserve">
</t>
    </r>
    <r>
      <rPr>
        <sz val="8"/>
        <color indexed="9"/>
        <rFont val="Arial"/>
        <family val="2"/>
      </rPr>
      <t xml:space="preserve">(según Ord. C52 Nº3.487 Subse. Redes) </t>
    </r>
  </si>
  <si>
    <r>
      <rPr>
        <b/>
        <sz val="10"/>
        <color indexed="9"/>
        <rFont val="Arial"/>
        <family val="2"/>
      </rPr>
      <t>Año 
2012</t>
    </r>
    <r>
      <rPr>
        <b/>
        <sz val="9"/>
        <color indexed="9"/>
        <rFont val="Arial"/>
        <family val="2"/>
      </rPr>
      <t xml:space="preserve">
</t>
    </r>
    <r>
      <rPr>
        <sz val="8"/>
        <color indexed="9"/>
        <rFont val="Arial"/>
        <family val="2"/>
      </rPr>
      <t>(según Ord. Nº3.772  05/12/2011, Subse Redes)</t>
    </r>
  </si>
  <si>
    <t xml:space="preserve"> 6 años</t>
  </si>
  <si>
    <t>12 años</t>
  </si>
  <si>
    <t>65 y + años</t>
  </si>
  <si>
    <t xml:space="preserve"> 10 - 14</t>
  </si>
  <si>
    <t xml:space="preserve"> Hombres 20 - 44</t>
  </si>
  <si>
    <t>Mujeres 45 - 64</t>
  </si>
  <si>
    <t>odontologico</t>
  </si>
  <si>
    <t>60 años</t>
  </si>
  <si>
    <t>&lt; 20 años</t>
  </si>
  <si>
    <t>Meta IAAPS</t>
  </si>
  <si>
    <t>Comuna:</t>
  </si>
  <si>
    <r>
      <rPr>
        <b/>
        <sz val="10"/>
        <color indexed="9"/>
        <rFont val="Arial"/>
        <family val="2"/>
      </rPr>
      <t>Año 
2012</t>
    </r>
    <r>
      <rPr>
        <b/>
        <sz val="9"/>
        <color indexed="9"/>
        <rFont val="Arial"/>
        <family val="2"/>
      </rPr>
      <t xml:space="preserve">
</t>
    </r>
    <r>
      <rPr>
        <sz val="8"/>
        <color indexed="9"/>
        <rFont val="Arial"/>
        <family val="2"/>
      </rPr>
      <t>(según archivo Fonasa, que modificará decreto anterior)</t>
    </r>
  </si>
  <si>
    <r>
      <rPr>
        <b/>
        <sz val="11"/>
        <color indexed="8"/>
        <rFont val="Calibri"/>
        <family val="2"/>
      </rPr>
      <t>Nota:</t>
    </r>
    <r>
      <rPr>
        <sz val="11"/>
        <color theme="1"/>
        <rFont val="Calibri"/>
        <family val="2"/>
      </rPr>
      <t xml:space="preserve"> DSM San Juan de la Costa considera toda la población de la Comuna.</t>
    </r>
  </si>
  <si>
    <r>
      <rPr>
        <b/>
        <sz val="11"/>
        <color indexed="8"/>
        <rFont val="Calibri"/>
        <family val="2"/>
      </rPr>
      <t>Nota:</t>
    </r>
    <r>
      <rPr>
        <sz val="11"/>
        <color theme="1"/>
        <rFont val="Calibri"/>
        <family val="2"/>
      </rPr>
      <t xml:space="preserve"> DSM San Pablo considera toda la población de la Comuna.</t>
    </r>
  </si>
  <si>
    <t>INSCRITA
COMUNA DE SAN PABLO</t>
  </si>
  <si>
    <t>ASIGNADA POR SSO
HOSPITAL P. SOCORRO QUILACAHUIN</t>
  </si>
  <si>
    <t>INSCRITA
COMUNA DE PUYEHUE</t>
  </si>
  <si>
    <t>INSCRITA
DEPTO. SALUD PUERTO OCTAY</t>
  </si>
  <si>
    <t>INSCRITA
COMUNA DE OSORNO</t>
  </si>
  <si>
    <t>INSCRITA
CESFAM RAHUE ALTO</t>
  </si>
  <si>
    <t>INSCRITA
CESFAM DR. MARCELO LOPETEGUI</t>
  </si>
  <si>
    <t>INSCRITA
CESFAM OVEJERÍA</t>
  </si>
  <si>
    <t>INSCRITA
CESFAM PAMPA ALEGRE</t>
  </si>
  <si>
    <t>INSCRITA
CESFAM DR. PEDRO JÁUREGUI</t>
  </si>
  <si>
    <t>INSCRITA
CESFAM QUINTO CENTENARIO</t>
  </si>
  <si>
    <t>INSCRITA
POSTA CANCURA</t>
  </si>
  <si>
    <t>INSCRITA
POSTA PICHI DAMAS</t>
  </si>
  <si>
    <t>INSCRITA 
COMUNA DE PURRANQUE</t>
  </si>
  <si>
    <t>INSCRITA
COMUNA DE RIO NEGRO</t>
  </si>
  <si>
    <t>ASIGNADA POR SSO
DEPTO. SALUD SAN PABLO</t>
  </si>
  <si>
    <t>ASIGNADA POR SSO
HOSP. MISIÓN SAN JUAN DE LA COSTA</t>
  </si>
  <si>
    <t>ASIGNADA POR SSO
DEPTO. SALUD SAN JUAN DE LA COSTA</t>
  </si>
  <si>
    <t>INSCRITA
COMUNA DE SAN JUAN DE LA COSTA</t>
  </si>
  <si>
    <t>INSCRITA
CESFAM PUAUCHO</t>
  </si>
  <si>
    <t>INSCRITA
CESFAM BAHIA MANSA</t>
  </si>
  <si>
    <t>3 años</t>
  </si>
  <si>
    <t>4 años</t>
  </si>
  <si>
    <r>
      <t xml:space="preserve">Año 
2016
</t>
    </r>
    <r>
      <rPr>
        <sz val="10"/>
        <color indexed="9"/>
        <rFont val="Arial"/>
        <family val="2"/>
      </rPr>
      <t>(</t>
    </r>
    <r>
      <rPr>
        <sz val="8"/>
        <color indexed="9"/>
        <rFont val="Arial"/>
        <family val="2"/>
      </rPr>
      <t>según mail Fonasa 21/12/2015)</t>
    </r>
  </si>
  <si>
    <t>COMUNA DE PURRANQUE</t>
  </si>
  <si>
    <t>COMUNA DE RIO NEGRO</t>
  </si>
  <si>
    <t>COMUNA DE PUERTO OCTAY</t>
  </si>
  <si>
    <t>COMUNA DE PUYEHUE</t>
  </si>
  <si>
    <t>COMUNA DE SAN PABLO</t>
  </si>
  <si>
    <t>COMUNA DE SAN JUAN DE LA COSTA</t>
  </si>
  <si>
    <t>No definido</t>
  </si>
  <si>
    <t>SERVICIO DE SALUD OSORNO</t>
  </si>
  <si>
    <t>ADSCRITA
HOSPITAL PUERTO OCTAY</t>
  </si>
  <si>
    <t>POBLACIÓN INSCRITA VALIDADA POR FONASA AÑO 2017 SEGÚN SEXO Y EDAD</t>
  </si>
  <si>
    <t>Cód. 123303</t>
  </si>
  <si>
    <t>Cód. 123301</t>
  </si>
  <si>
    <t>Cód. 123302</t>
  </si>
  <si>
    <t>Cód. 123306</t>
  </si>
  <si>
    <t>Cód. 123300</t>
  </si>
  <si>
    <t>Cód. 123310</t>
  </si>
  <si>
    <t>Cód. 123425</t>
  </si>
  <si>
    <t>Cód. 123404</t>
  </si>
  <si>
    <t>Se agregan 2 de Cecosf M. Rodriguez</t>
  </si>
  <si>
    <t>Se agregan 6 de Cecosf Murrinumo</t>
  </si>
  <si>
    <t>Cód. 123103</t>
  </si>
  <si>
    <t>Cód. 123422, 123423, 123424, 123426, 123427, 123428</t>
  </si>
  <si>
    <t>Cód. 123307, 123413</t>
  </si>
  <si>
    <t>Cód. 123304</t>
  </si>
  <si>
    <t>Cód. 123309, 123410, 123434, 123709</t>
  </si>
  <si>
    <t>Cód. 123305</t>
  </si>
  <si>
    <t>Cód. 123312</t>
  </si>
  <si>
    <t>Cód. 123311</t>
  </si>
  <si>
    <r>
      <t xml:space="preserve">Año 
2017
</t>
    </r>
    <r>
      <rPr>
        <sz val="10"/>
        <color indexed="9"/>
        <rFont val="Arial"/>
        <family val="2"/>
      </rPr>
      <t>(</t>
    </r>
    <r>
      <rPr>
        <sz val="8"/>
        <color indexed="9"/>
        <rFont val="Arial"/>
        <family val="2"/>
      </rPr>
      <t>email APS  03/11/2016)</t>
    </r>
  </si>
  <si>
    <r>
      <t xml:space="preserve">Dif. 
</t>
    </r>
    <r>
      <rPr>
        <sz val="8"/>
        <color indexed="10"/>
        <rFont val="Arial"/>
        <family val="2"/>
      </rPr>
      <t>(2017-2016)</t>
    </r>
  </si>
  <si>
    <t>HPO</t>
  </si>
  <si>
    <t>HSJC</t>
  </si>
  <si>
    <t>Hquila</t>
  </si>
  <si>
    <t>Total SSO</t>
  </si>
  <si>
    <t>Cód. 123311, 123312</t>
  </si>
  <si>
    <t>Establecimientos con Dependencia Municipal</t>
  </si>
  <si>
    <t>Dependencia Servicio: Hospital Puerto Octay (3.974)
Dependencia Municipal los otros establecimientos</t>
  </si>
  <si>
    <t>Dependencia Servicio: Mision San Juan de la Costa (97) No se consideran
Dependencia Municipal los otros establecimientos</t>
  </si>
  <si>
    <t>Dependencia Servicio: Misión Quilacahuín (n=141) No se consideran
Dependencia Municipal los otros establecimientos</t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</si>
  <si>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Luego del periodo de apelación, la comuna de Río Negro perdio 1 beneficiario.</t>
    </r>
  </si>
  <si>
    <t>0 - 3 años</t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</si>
  <si>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Luego del periodo de apelación, la comuna de Puyehue perdio 1 beneficiario.</t>
    </r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</si>
  <si>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Luego del periodo de apelación, la comuna de San Pablo perdio 2 beneficiario.</t>
    </r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</si>
  <si>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Luego del periodo de apelación, la comuna de Osorno perdio 21 beneficiario.</t>
    </r>
  </si>
  <si>
    <t>Nota: Se incluyen 6 beneficiarios inscritos en Cecosf Murrinumo</t>
  </si>
  <si>
    <t>Nota: Se incluyen 2 beneficiarios inscritos en Cecosf Manuel Rodriguez</t>
  </si>
  <si>
    <t>POBLACIÓN INSCRITA VALIDADA FONASA PARA AÑOS 2006-2017</t>
  </si>
  <si>
    <r>
      <t xml:space="preserve">Año 
2017
</t>
    </r>
    <r>
      <rPr>
        <sz val="10"/>
        <color indexed="9"/>
        <rFont val="Arial"/>
        <family val="2"/>
      </rPr>
      <t xml:space="preserve">(según </t>
    </r>
    <r>
      <rPr>
        <sz val="8"/>
        <color indexed="9"/>
        <rFont val="Arial"/>
        <family val="2"/>
      </rPr>
      <t>email APS  03/02/2017)</t>
    </r>
  </si>
  <si>
    <t xml:space="preserve">COMUNA DE OSORNO 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</si>
</sst>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_-* #,##0.0_-;\-* #,##0.0_-;_-* &quot;-&quot;??_-;_-@_-"/>
    <numFmt numFmtId="170" formatCode="_-* #,##0_-;\-* #,##0_-;_-* &quot;-&quot;??_-;_-@_-"/>
    <numFmt numFmtId="171" formatCode="0.0000000"/>
    <numFmt numFmtId="172" formatCode="0.000000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12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indexed="60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6"/>
      <color indexed="8"/>
      <name val="Arial"/>
      <family val="2"/>
    </font>
    <font>
      <b/>
      <sz val="10"/>
      <color indexed="12"/>
      <name val="Arial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b/>
      <sz val="11"/>
      <name val="Verdana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color indexed="17"/>
      <name val="Arial"/>
      <family val="2"/>
    </font>
    <font>
      <b/>
      <sz val="11"/>
      <color indexed="57"/>
      <name val="Arial"/>
      <family val="2"/>
    </font>
    <font>
      <sz val="11"/>
      <color indexed="63"/>
      <name val="Calibri"/>
      <family val="2"/>
    </font>
    <font>
      <sz val="11"/>
      <color indexed="63"/>
      <name val="Arial"/>
      <family val="2"/>
    </font>
    <font>
      <sz val="12"/>
      <color indexed="10"/>
      <name val="Arial"/>
      <family val="2"/>
    </font>
    <font>
      <sz val="14"/>
      <color indexed="8"/>
      <name val="Calibri"/>
      <family val="2"/>
    </font>
    <font>
      <sz val="11"/>
      <color indexed="17"/>
      <name val="Arial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sz val="8"/>
      <color indexed="57"/>
      <name val="Arial"/>
      <family val="2"/>
    </font>
    <font>
      <b/>
      <sz val="10"/>
      <color indexed="17"/>
      <name val="Arial"/>
      <family val="2"/>
    </font>
    <font>
      <sz val="9"/>
      <color indexed="22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8"/>
      <color indexed="55"/>
      <name val="Arial"/>
      <family val="2"/>
    </font>
    <font>
      <b/>
      <sz val="11"/>
      <color indexed="10"/>
      <name val="Verdana"/>
      <family val="2"/>
    </font>
    <font>
      <sz val="9"/>
      <color indexed="23"/>
      <name val="Arial"/>
      <family val="2"/>
    </font>
    <font>
      <sz val="10"/>
      <color indexed="17"/>
      <name val="Arial"/>
      <family val="2"/>
    </font>
    <font>
      <sz val="9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rgb="FF00B050"/>
      <name val="Arial"/>
      <family val="2"/>
    </font>
    <font>
      <b/>
      <sz val="10"/>
      <color theme="1"/>
      <name val="Arial"/>
      <family val="2"/>
    </font>
    <font>
      <b/>
      <sz val="11"/>
      <color theme="6" tint="-0.24997000396251678"/>
      <name val="Arial"/>
      <family val="2"/>
    </font>
    <font>
      <sz val="11"/>
      <color theme="1" tint="0.34999001026153564"/>
      <name val="Calibri"/>
      <family val="2"/>
    </font>
    <font>
      <sz val="11"/>
      <color theme="1" tint="0.34999001026153564"/>
      <name val="Arial"/>
      <family val="2"/>
    </font>
    <font>
      <sz val="12"/>
      <color rgb="FFFF00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4"/>
      <color theme="1"/>
      <name val="Calibri"/>
      <family val="2"/>
    </font>
    <font>
      <sz val="11"/>
      <color rgb="FF00B050"/>
      <name val="Arial"/>
      <family val="2"/>
    </font>
    <font>
      <sz val="10"/>
      <color theme="1"/>
      <name val="Verdana"/>
      <family val="2"/>
    </font>
    <font>
      <sz val="10"/>
      <color rgb="FFFF0000"/>
      <name val="Verdana"/>
      <family val="2"/>
    </font>
    <font>
      <sz val="8"/>
      <color theme="6" tint="-0.24997000396251678"/>
      <name val="Arial"/>
      <family val="2"/>
    </font>
    <font>
      <b/>
      <sz val="10"/>
      <color rgb="FF00B050"/>
      <name val="Arial"/>
      <family val="2"/>
    </font>
    <font>
      <b/>
      <sz val="11"/>
      <color rgb="FFFF0000"/>
      <name val="Arial"/>
      <family val="2"/>
    </font>
    <font>
      <b/>
      <sz val="9"/>
      <color theme="0"/>
      <name val="Arial"/>
      <family val="2"/>
    </font>
    <font>
      <sz val="9"/>
      <color theme="0" tint="-0.1499900072813034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8"/>
      <color theme="0" tint="-0.24997000396251678"/>
      <name val="Arial"/>
      <family val="2"/>
    </font>
    <font>
      <b/>
      <sz val="11"/>
      <color rgb="FFFF0000"/>
      <name val="Verdana"/>
      <family val="2"/>
    </font>
    <font>
      <sz val="9"/>
      <color theme="0" tint="-0.4999699890613556"/>
      <name val="Arial"/>
      <family val="2"/>
    </font>
    <font>
      <sz val="9"/>
      <color theme="0" tint="-0.24997000396251678"/>
      <name val="Arial"/>
      <family val="2"/>
    </font>
    <font>
      <sz val="10"/>
      <color rgb="FF00B050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0" applyNumberFormat="0" applyBorder="0" applyAlignment="0" applyProtection="0"/>
    <xf numFmtId="0" fontId="81" fillId="21" borderId="1" applyNumberFormat="0" applyAlignment="0" applyProtection="0"/>
    <xf numFmtId="0" fontId="82" fillId="22" borderId="2" applyNumberFormat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86" fillId="29" borderId="1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1" fillId="21" borderId="6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7" applyNumberFormat="0" applyFill="0" applyAlignment="0" applyProtection="0"/>
    <xf numFmtId="0" fontId="85" fillId="0" borderId="8" applyNumberFormat="0" applyFill="0" applyAlignment="0" applyProtection="0"/>
    <xf numFmtId="0" fontId="96" fillId="0" borderId="9" applyNumberFormat="0" applyFill="0" applyAlignment="0" applyProtection="0"/>
  </cellStyleXfs>
  <cellXfs count="288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7" fillId="0" borderId="11" xfId="0" applyNumberFormat="1" applyFont="1" applyBorder="1" applyAlignment="1">
      <alignment/>
    </xf>
    <xf numFmtId="0" fontId="2" fillId="0" borderId="0" xfId="0" applyFont="1" applyFill="1" applyAlignment="1">
      <alignment/>
    </xf>
    <xf numFmtId="3" fontId="7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21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16" fontId="6" fillId="0" borderId="0" xfId="0" applyNumberFormat="1" applyFont="1" applyFill="1" applyBorder="1" applyAlignment="1">
      <alignment horizontal="center"/>
    </xf>
    <xf numFmtId="16" fontId="6" fillId="0" borderId="0" xfId="0" applyNumberFormat="1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97" fillId="0" borderId="13" xfId="0" applyFont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9" fontId="0" fillId="0" borderId="0" xfId="0" applyNumberFormat="1" applyAlignment="1">
      <alignment/>
    </xf>
    <xf numFmtId="9" fontId="2" fillId="0" borderId="0" xfId="0" applyNumberFormat="1" applyFont="1" applyAlignment="1">
      <alignment/>
    </xf>
    <xf numFmtId="3" fontId="11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16" fillId="0" borderId="0" xfId="0" applyFont="1" applyAlignment="1">
      <alignment wrapText="1"/>
    </xf>
    <xf numFmtId="16" fontId="24" fillId="0" borderId="0" xfId="0" applyNumberFormat="1" applyFont="1" applyFill="1" applyBorder="1" applyAlignment="1">
      <alignment/>
    </xf>
    <xf numFmtId="17" fontId="24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0" fontId="98" fillId="0" borderId="0" xfId="0" applyFont="1" applyFill="1" applyAlignment="1">
      <alignment/>
    </xf>
    <xf numFmtId="0" fontId="97" fillId="0" borderId="14" xfId="0" applyFont="1" applyBorder="1" applyAlignment="1">
      <alignment/>
    </xf>
    <xf numFmtId="0" fontId="8" fillId="0" borderId="0" xfId="0" applyFont="1" applyFill="1" applyAlignment="1">
      <alignment/>
    </xf>
    <xf numFmtId="3" fontId="98" fillId="0" borderId="0" xfId="0" applyNumberFormat="1" applyFont="1" applyFill="1" applyAlignment="1">
      <alignment/>
    </xf>
    <xf numFmtId="164" fontId="99" fillId="0" borderId="0" xfId="0" applyNumberFormat="1" applyFont="1" applyAlignment="1">
      <alignment/>
    </xf>
    <xf numFmtId="164" fontId="99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8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justify"/>
    </xf>
    <xf numFmtId="0" fontId="17" fillId="0" borderId="0" xfId="0" applyFont="1" applyFill="1" applyBorder="1" applyAlignment="1">
      <alignment vertical="justify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justify"/>
    </xf>
    <xf numFmtId="0" fontId="0" fillId="0" borderId="0" xfId="0" applyNumberForma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16" fontId="23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13" fillId="33" borderId="15" xfId="0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0" fontId="13" fillId="33" borderId="16" xfId="0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0" xfId="0" applyFont="1" applyAlignment="1">
      <alignment horizontal="right"/>
    </xf>
    <xf numFmtId="3" fontId="100" fillId="0" borderId="11" xfId="0" applyNumberFormat="1" applyFont="1" applyBorder="1" applyAlignment="1">
      <alignment/>
    </xf>
    <xf numFmtId="3" fontId="100" fillId="0" borderId="10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92" fillId="0" borderId="0" xfId="0" applyFont="1" applyAlignment="1">
      <alignment/>
    </xf>
    <xf numFmtId="3" fontId="101" fillId="0" borderId="0" xfId="0" applyNumberFormat="1" applyFont="1" applyBorder="1" applyAlignment="1">
      <alignment vertical="center" wrapText="1"/>
    </xf>
    <xf numFmtId="0" fontId="102" fillId="0" borderId="0" xfId="0" applyFont="1" applyAlignment="1">
      <alignment horizontal="left"/>
    </xf>
    <xf numFmtId="0" fontId="103" fillId="0" borderId="0" xfId="0" applyFont="1" applyBorder="1" applyAlignment="1">
      <alignment horizontal="left"/>
    </xf>
    <xf numFmtId="0" fontId="104" fillId="0" borderId="0" xfId="0" applyFont="1" applyBorder="1" applyAlignment="1">
      <alignment horizontal="left" vertical="center"/>
    </xf>
    <xf numFmtId="0" fontId="105" fillId="34" borderId="1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6" fillId="0" borderId="0" xfId="0" applyFont="1" applyAlignment="1">
      <alignment/>
    </xf>
    <xf numFmtId="0" fontId="105" fillId="34" borderId="19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0" fontId="107" fillId="0" borderId="0" xfId="0" applyFont="1" applyAlignment="1">
      <alignment/>
    </xf>
    <xf numFmtId="164" fontId="108" fillId="0" borderId="0" xfId="0" applyNumberFormat="1" applyFont="1" applyAlignment="1">
      <alignment horizontal="left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Alignment="1" quotePrefix="1">
      <alignment horizontal="center"/>
    </xf>
    <xf numFmtId="3" fontId="2" fillId="0" borderId="0" xfId="0" applyNumberFormat="1" applyFont="1" applyAlignment="1" quotePrefix="1">
      <alignment horizontal="center"/>
    </xf>
    <xf numFmtId="0" fontId="31" fillId="0" borderId="0" xfId="0" applyFont="1" applyAlignment="1">
      <alignment vertical="center"/>
    </xf>
    <xf numFmtId="0" fontId="109" fillId="0" borderId="0" xfId="0" applyFont="1" applyAlignment="1">
      <alignment vertical="center"/>
    </xf>
    <xf numFmtId="0" fontId="11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09" fillId="0" borderId="0" xfId="0" applyFont="1" applyAlignment="1">
      <alignment horizontal="left" vertical="center"/>
    </xf>
    <xf numFmtId="3" fontId="111" fillId="0" borderId="0" xfId="0" applyNumberFormat="1" applyFont="1" applyBorder="1" applyAlignment="1">
      <alignment vertical="center" wrapText="1"/>
    </xf>
    <xf numFmtId="0" fontId="112" fillId="0" borderId="12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3" fontId="113" fillId="0" borderId="0" xfId="0" applyNumberFormat="1" applyFont="1" applyBorder="1" applyAlignment="1">
      <alignment vertical="center" wrapText="1"/>
    </xf>
    <xf numFmtId="9" fontId="2" fillId="0" borderId="19" xfId="0" applyNumberFormat="1" applyFont="1" applyBorder="1" applyAlignment="1">
      <alignment horizontal="center"/>
    </xf>
    <xf numFmtId="9" fontId="2" fillId="0" borderId="20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/>
    </xf>
    <xf numFmtId="0" fontId="105" fillId="34" borderId="20" xfId="0" applyFont="1" applyFill="1" applyBorder="1" applyAlignment="1">
      <alignment horizontal="center" vertical="center" wrapText="1"/>
    </xf>
    <xf numFmtId="0" fontId="105" fillId="35" borderId="19" xfId="0" applyFont="1" applyFill="1" applyBorder="1" applyAlignment="1">
      <alignment horizontal="center" vertical="center" wrapText="1"/>
    </xf>
    <xf numFmtId="0" fontId="105" fillId="36" borderId="19" xfId="0" applyFont="1" applyFill="1" applyBorder="1" applyAlignment="1">
      <alignment horizontal="center" vertical="center" wrapText="1"/>
    </xf>
    <xf numFmtId="0" fontId="114" fillId="36" borderId="19" xfId="0" applyFont="1" applyFill="1" applyBorder="1" applyAlignment="1">
      <alignment horizontal="center" vertical="center" wrapText="1"/>
    </xf>
    <xf numFmtId="0" fontId="114" fillId="19" borderId="11" xfId="0" applyFont="1" applyFill="1" applyBorder="1" applyAlignment="1">
      <alignment horizontal="center" vertical="center" wrapText="1"/>
    </xf>
    <xf numFmtId="0" fontId="115" fillId="0" borderId="0" xfId="0" applyFont="1" applyBorder="1" applyAlignment="1">
      <alignment/>
    </xf>
    <xf numFmtId="0" fontId="34" fillId="37" borderId="19" xfId="0" applyFont="1" applyFill="1" applyBorder="1" applyAlignment="1">
      <alignment horizontal="center" vertical="center" wrapText="1"/>
    </xf>
    <xf numFmtId="9" fontId="116" fillId="0" borderId="19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2" fillId="34" borderId="19" xfId="0" applyFont="1" applyFill="1" applyBorder="1" applyAlignment="1">
      <alignment horizontal="center"/>
    </xf>
    <xf numFmtId="3" fontId="2" fillId="34" borderId="19" xfId="0" applyNumberFormat="1" applyFont="1" applyFill="1" applyBorder="1" applyAlignment="1">
      <alignment/>
    </xf>
    <xf numFmtId="3" fontId="2" fillId="34" borderId="19" xfId="0" applyNumberFormat="1" applyFont="1" applyFill="1" applyBorder="1" applyAlignment="1">
      <alignment horizontal="right"/>
    </xf>
    <xf numFmtId="3" fontId="2" fillId="36" borderId="19" xfId="0" applyNumberFormat="1" applyFont="1" applyFill="1" applyBorder="1" applyAlignment="1">
      <alignment/>
    </xf>
    <xf numFmtId="3" fontId="2" fillId="37" borderId="19" xfId="0" applyNumberFormat="1" applyFont="1" applyFill="1" applyBorder="1" applyAlignment="1">
      <alignment/>
    </xf>
    <xf numFmtId="3" fontId="2" fillId="35" borderId="19" xfId="0" applyNumberFormat="1" applyFont="1" applyFill="1" applyBorder="1" applyAlignment="1">
      <alignment/>
    </xf>
    <xf numFmtId="3" fontId="2" fillId="19" borderId="17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92" fillId="0" borderId="0" xfId="0" applyFont="1" applyAlignment="1">
      <alignment horizontal="center"/>
    </xf>
    <xf numFmtId="3" fontId="117" fillId="0" borderId="0" xfId="0" applyNumberFormat="1" applyFont="1" applyAlignment="1">
      <alignment horizontal="center"/>
    </xf>
    <xf numFmtId="1" fontId="117" fillId="0" borderId="0" xfId="0" applyNumberFormat="1" applyFont="1" applyAlignment="1">
      <alignment horizontal="center"/>
    </xf>
    <xf numFmtId="1" fontId="118" fillId="0" borderId="0" xfId="0" applyNumberFormat="1" applyFont="1" applyAlignment="1">
      <alignment horizontal="center"/>
    </xf>
    <xf numFmtId="1" fontId="119" fillId="0" borderId="0" xfId="0" applyNumberFormat="1" applyFont="1" applyAlignment="1">
      <alignment horizontal="center"/>
    </xf>
    <xf numFmtId="0" fontId="119" fillId="0" borderId="0" xfId="0" applyFont="1" applyBorder="1" applyAlignment="1">
      <alignment horizontal="center"/>
    </xf>
    <xf numFmtId="1" fontId="118" fillId="0" borderId="0" xfId="0" applyNumberFormat="1" applyFont="1" applyFill="1" applyAlignment="1">
      <alignment horizontal="center"/>
    </xf>
    <xf numFmtId="3" fontId="7" fillId="0" borderId="17" xfId="0" applyNumberFormat="1" applyFont="1" applyBorder="1" applyAlignment="1">
      <alignment/>
    </xf>
    <xf numFmtId="0" fontId="0" fillId="0" borderId="0" xfId="0" applyFill="1" applyBorder="1" applyAlignment="1">
      <alignment wrapText="1"/>
    </xf>
    <xf numFmtId="0" fontId="16" fillId="0" borderId="10" xfId="0" applyNumberFormat="1" applyFont="1" applyFill="1" applyBorder="1" applyAlignment="1">
      <alignment/>
    </xf>
    <xf numFmtId="0" fontId="120" fillId="0" borderId="0" xfId="0" applyFont="1" applyBorder="1" applyAlignment="1">
      <alignment/>
    </xf>
    <xf numFmtId="3" fontId="9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11" fillId="0" borderId="0" xfId="0" applyNumberFormat="1" applyFont="1" applyFill="1" applyBorder="1" applyAlignment="1">
      <alignment vertical="center"/>
    </xf>
    <xf numFmtId="3" fontId="2" fillId="34" borderId="20" xfId="0" applyNumberFormat="1" applyFont="1" applyFill="1" applyBorder="1" applyAlignment="1">
      <alignment/>
    </xf>
    <xf numFmtId="0" fontId="2" fillId="10" borderId="21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/>
    </xf>
    <xf numFmtId="16" fontId="8" fillId="10" borderId="12" xfId="0" applyNumberFormat="1" applyFont="1" applyFill="1" applyBorder="1" applyAlignment="1">
      <alignment horizontal="center"/>
    </xf>
    <xf numFmtId="0" fontId="8" fillId="10" borderId="21" xfId="0" applyFont="1" applyFill="1" applyBorder="1" applyAlignment="1">
      <alignment/>
    </xf>
    <xf numFmtId="3" fontId="8" fillId="10" borderId="19" xfId="0" applyNumberFormat="1" applyFont="1" applyFill="1" applyBorder="1" applyAlignment="1">
      <alignment/>
    </xf>
    <xf numFmtId="3" fontId="8" fillId="10" borderId="21" xfId="0" applyNumberFormat="1" applyFont="1" applyFill="1" applyBorder="1" applyAlignment="1">
      <alignment/>
    </xf>
    <xf numFmtId="0" fontId="2" fillId="10" borderId="11" xfId="0" applyFont="1" applyFill="1" applyBorder="1" applyAlignment="1">
      <alignment horizontal="center"/>
    </xf>
    <xf numFmtId="16" fontId="2" fillId="10" borderId="10" xfId="0" applyNumberFormat="1" applyFont="1" applyFill="1" applyBorder="1" applyAlignment="1" quotePrefix="1">
      <alignment horizontal="center"/>
    </xf>
    <xf numFmtId="16" fontId="2" fillId="10" borderId="11" xfId="0" applyNumberFormat="1" applyFont="1" applyFill="1" applyBorder="1" applyAlignment="1" quotePrefix="1">
      <alignment horizontal="center"/>
    </xf>
    <xf numFmtId="16" fontId="2" fillId="10" borderId="17" xfId="0" applyNumberFormat="1" applyFont="1" applyFill="1" applyBorder="1" applyAlignment="1" quotePrefix="1">
      <alignment horizontal="center"/>
    </xf>
    <xf numFmtId="0" fontId="8" fillId="10" borderId="11" xfId="0" applyFont="1" applyFill="1" applyBorder="1" applyAlignment="1">
      <alignment horizontal="center"/>
    </xf>
    <xf numFmtId="16" fontId="8" fillId="10" borderId="10" xfId="0" applyNumberFormat="1" applyFont="1" applyFill="1" applyBorder="1" applyAlignment="1" quotePrefix="1">
      <alignment horizontal="center"/>
    </xf>
    <xf numFmtId="0" fontId="8" fillId="10" borderId="21" xfId="0" applyFont="1" applyFill="1" applyBorder="1" applyAlignment="1">
      <alignment horizontal="center"/>
    </xf>
    <xf numFmtId="0" fontId="8" fillId="10" borderId="15" xfId="0" applyFont="1" applyFill="1" applyBorder="1" applyAlignment="1">
      <alignment horizontal="center"/>
    </xf>
    <xf numFmtId="16" fontId="8" fillId="10" borderId="12" xfId="0" applyNumberFormat="1" applyFont="1" applyFill="1" applyBorder="1" applyAlignment="1" quotePrefix="1">
      <alignment horizontal="center"/>
    </xf>
    <xf numFmtId="3" fontId="7" fillId="10" borderId="10" xfId="0" applyNumberFormat="1" applyFont="1" applyFill="1" applyBorder="1" applyAlignment="1">
      <alignment/>
    </xf>
    <xf numFmtId="3" fontId="7" fillId="10" borderId="17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Border="1" applyAlignment="1">
      <alignment/>
    </xf>
    <xf numFmtId="0" fontId="121" fillId="0" borderId="0" xfId="0" applyFont="1" applyAlignment="1">
      <alignment/>
    </xf>
    <xf numFmtId="3" fontId="7" fillId="10" borderId="11" xfId="0" applyNumberFormat="1" applyFont="1" applyFill="1" applyBorder="1" applyAlignment="1">
      <alignment/>
    </xf>
    <xf numFmtId="0" fontId="116" fillId="34" borderId="19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/>
    </xf>
    <xf numFmtId="0" fontId="8" fillId="38" borderId="12" xfId="0" applyFont="1" applyFill="1" applyBorder="1" applyAlignment="1">
      <alignment horizontal="center"/>
    </xf>
    <xf numFmtId="16" fontId="8" fillId="38" borderId="12" xfId="0" applyNumberFormat="1" applyFont="1" applyFill="1" applyBorder="1" applyAlignment="1">
      <alignment horizontal="center"/>
    </xf>
    <xf numFmtId="0" fontId="8" fillId="38" borderId="21" xfId="0" applyFont="1" applyFill="1" applyBorder="1" applyAlignment="1">
      <alignment/>
    </xf>
    <xf numFmtId="0" fontId="8" fillId="38" borderId="11" xfId="0" applyFont="1" applyFill="1" applyBorder="1" applyAlignment="1">
      <alignment horizontal="center"/>
    </xf>
    <xf numFmtId="16" fontId="8" fillId="38" borderId="10" xfId="0" applyNumberFormat="1" applyFont="1" applyFill="1" applyBorder="1" applyAlignment="1" quotePrefix="1">
      <alignment horizontal="center"/>
    </xf>
    <xf numFmtId="0" fontId="8" fillId="38" borderId="19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16" fontId="2" fillId="38" borderId="10" xfId="0" applyNumberFormat="1" applyFont="1" applyFill="1" applyBorder="1" applyAlignment="1" quotePrefix="1">
      <alignment horizontal="center"/>
    </xf>
    <xf numFmtId="16" fontId="2" fillId="38" borderId="11" xfId="0" applyNumberFormat="1" applyFont="1" applyFill="1" applyBorder="1" applyAlignment="1" quotePrefix="1">
      <alignment horizontal="center"/>
    </xf>
    <xf numFmtId="16" fontId="2" fillId="38" borderId="17" xfId="0" applyNumberFormat="1" applyFont="1" applyFill="1" applyBorder="1" applyAlignment="1" quotePrefix="1">
      <alignment horizontal="center"/>
    </xf>
    <xf numFmtId="0" fontId="8" fillId="38" borderId="15" xfId="0" applyFont="1" applyFill="1" applyBorder="1" applyAlignment="1">
      <alignment horizontal="center"/>
    </xf>
    <xf numFmtId="16" fontId="8" fillId="38" borderId="12" xfId="0" applyNumberFormat="1" applyFont="1" applyFill="1" applyBorder="1" applyAlignment="1" quotePrefix="1">
      <alignment horizontal="center"/>
    </xf>
    <xf numFmtId="0" fontId="8" fillId="38" borderId="21" xfId="0" applyFont="1" applyFill="1" applyBorder="1" applyAlignment="1">
      <alignment horizontal="center"/>
    </xf>
    <xf numFmtId="3" fontId="2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8" fillId="38" borderId="19" xfId="0" applyNumberFormat="1" applyFont="1" applyFill="1" applyBorder="1" applyAlignment="1">
      <alignment/>
    </xf>
    <xf numFmtId="3" fontId="8" fillId="38" borderId="22" xfId="0" applyNumberFormat="1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16" fillId="0" borderId="17" xfId="0" applyNumberFormat="1" applyFont="1" applyBorder="1" applyAlignment="1">
      <alignment/>
    </xf>
    <xf numFmtId="3" fontId="16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97" fillId="10" borderId="10" xfId="0" applyNumberFormat="1" applyFont="1" applyFill="1" applyBorder="1" applyAlignment="1">
      <alignment/>
    </xf>
    <xf numFmtId="3" fontId="97" fillId="10" borderId="11" xfId="0" applyNumberFormat="1" applyFont="1" applyFill="1" applyBorder="1" applyAlignment="1">
      <alignment/>
    </xf>
    <xf numFmtId="3" fontId="97" fillId="10" borderId="17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0" fontId="114" fillId="37" borderId="19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2" fillId="10" borderId="11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122" fillId="0" borderId="0" xfId="0" applyFont="1" applyBorder="1" applyAlignment="1">
      <alignment horizontal="center" vertical="center"/>
    </xf>
    <xf numFmtId="0" fontId="123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left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124" fillId="0" borderId="0" xfId="0" applyFont="1" applyBorder="1" applyAlignment="1">
      <alignment horizontal="left" vertical="center" wrapText="1"/>
    </xf>
    <xf numFmtId="0" fontId="2" fillId="38" borderId="21" xfId="0" applyFont="1" applyFill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 wrapText="1"/>
    </xf>
    <xf numFmtId="0" fontId="2" fillId="38" borderId="20" xfId="0" applyFont="1" applyFill="1" applyBorder="1" applyAlignment="1">
      <alignment horizontal="center" vertical="center" wrapText="1"/>
    </xf>
    <xf numFmtId="0" fontId="125" fillId="0" borderId="0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121" fillId="0" borderId="0" xfId="0" applyFont="1" applyAlignment="1">
      <alignment vertical="center"/>
    </xf>
    <xf numFmtId="3" fontId="7" fillId="0" borderId="1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3" fontId="79" fillId="0" borderId="0" xfId="0" applyNumberFormat="1" applyFont="1" applyBorder="1" applyAlignment="1">
      <alignment/>
    </xf>
    <xf numFmtId="0" fontId="79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4"/>
  <sheetViews>
    <sheetView zoomScale="110" zoomScaleNormal="11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5" sqref="S15"/>
    </sheetView>
  </sheetViews>
  <sheetFormatPr defaultColWidth="11.421875" defaultRowHeight="15"/>
  <cols>
    <col min="1" max="1" width="2.421875" style="0" customWidth="1"/>
    <col min="2" max="2" width="17.8515625" style="0" customWidth="1"/>
    <col min="3" max="7" width="8.140625" style="0" customWidth="1"/>
    <col min="8" max="8" width="8.140625" style="0" hidden="1" customWidth="1"/>
    <col min="9" max="9" width="10.00390625" style="0" customWidth="1"/>
    <col min="10" max="10" width="11.7109375" style="0" hidden="1" customWidth="1"/>
    <col min="11" max="11" width="12.28125" style="0" customWidth="1"/>
    <col min="12" max="12" width="9.57421875" style="0" customWidth="1"/>
    <col min="13" max="13" width="11.57421875" style="0" customWidth="1"/>
    <col min="14" max="15" width="10.7109375" style="0" customWidth="1"/>
    <col min="16" max="16" width="10.7109375" style="0" hidden="1" customWidth="1"/>
    <col min="17" max="17" width="10.7109375" style="0" customWidth="1"/>
    <col min="18" max="18" width="9.57421875" style="150" customWidth="1"/>
    <col min="19" max="19" width="12.8515625" style="0" bestFit="1" customWidth="1"/>
  </cols>
  <sheetData>
    <row r="1" spans="2:18" ht="18.75" customHeight="1">
      <c r="B1" s="255" t="s">
        <v>141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</row>
    <row r="2" spans="2:18" ht="18.75" customHeight="1">
      <c r="B2" s="255" t="s">
        <v>102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</row>
    <row r="3" spans="2:9" ht="19.5" thickBot="1">
      <c r="B3" s="20"/>
      <c r="C3" s="20"/>
      <c r="D3" s="20"/>
      <c r="E3" s="20"/>
      <c r="F3" s="20"/>
      <c r="G3" s="20"/>
      <c r="H3" s="20"/>
      <c r="I3" s="20"/>
    </row>
    <row r="4" spans="2:18" s="146" customFormat="1" ht="84" customHeight="1" thickBot="1">
      <c r="B4" s="145" t="s">
        <v>36</v>
      </c>
      <c r="C4" s="148" t="s">
        <v>46</v>
      </c>
      <c r="D4" s="167" t="s">
        <v>47</v>
      </c>
      <c r="E4" s="148" t="s">
        <v>48</v>
      </c>
      <c r="F4" s="148" t="s">
        <v>49</v>
      </c>
      <c r="G4" s="148" t="s">
        <v>50</v>
      </c>
      <c r="H4" s="169" t="s">
        <v>51</v>
      </c>
      <c r="I4" s="170" t="s">
        <v>53</v>
      </c>
      <c r="J4" s="173" t="s">
        <v>56</v>
      </c>
      <c r="K4" s="173" t="s">
        <v>68</v>
      </c>
      <c r="L4" s="168" t="s">
        <v>52</v>
      </c>
      <c r="M4" s="171" t="s">
        <v>55</v>
      </c>
      <c r="N4" s="148" t="s">
        <v>54</v>
      </c>
      <c r="O4" s="170" t="s">
        <v>94</v>
      </c>
      <c r="P4" s="173" t="s">
        <v>123</v>
      </c>
      <c r="Q4" s="254" t="s">
        <v>142</v>
      </c>
      <c r="R4" s="223" t="s">
        <v>124</v>
      </c>
    </row>
    <row r="5" spans="2:19" ht="16.5" customHeight="1">
      <c r="B5" s="123" t="s">
        <v>37</v>
      </c>
      <c r="C5" s="124">
        <v>121925</v>
      </c>
      <c r="D5" s="125">
        <v>124472</v>
      </c>
      <c r="E5" s="124">
        <v>126135</v>
      </c>
      <c r="F5" s="126">
        <v>129207</v>
      </c>
      <c r="G5" s="127">
        <v>136506</v>
      </c>
      <c r="H5" s="126">
        <v>140509</v>
      </c>
      <c r="I5" s="126">
        <v>140180</v>
      </c>
      <c r="J5" s="128">
        <v>142189</v>
      </c>
      <c r="K5" s="129">
        <v>142196</v>
      </c>
      <c r="L5" s="137">
        <v>143411</v>
      </c>
      <c r="M5" s="128">
        <v>142127</v>
      </c>
      <c r="N5" s="137">
        <v>142952</v>
      </c>
      <c r="O5" s="126">
        <v>139905</v>
      </c>
      <c r="P5" s="126">
        <v>139645</v>
      </c>
      <c r="Q5" s="126">
        <v>139624</v>
      </c>
      <c r="R5" s="126">
        <f aca="true" t="shared" si="0" ref="R5:R12">+Q5-O5</f>
        <v>-281</v>
      </c>
      <c r="S5" s="175"/>
    </row>
    <row r="6" spans="2:19" ht="16.5" customHeight="1">
      <c r="B6" s="130" t="s">
        <v>38</v>
      </c>
      <c r="C6" s="126">
        <v>5467</v>
      </c>
      <c r="D6" s="131">
        <v>5819</v>
      </c>
      <c r="E6" s="126">
        <v>5444</v>
      </c>
      <c r="F6" s="126">
        <v>5033</v>
      </c>
      <c r="G6" s="127">
        <v>5124</v>
      </c>
      <c r="H6" s="126">
        <v>5028</v>
      </c>
      <c r="I6" s="126">
        <v>5018</v>
      </c>
      <c r="J6" s="129">
        <v>4830</v>
      </c>
      <c r="K6" s="129">
        <v>4830</v>
      </c>
      <c r="L6" s="138">
        <v>4822</v>
      </c>
      <c r="M6" s="129">
        <v>4898</v>
      </c>
      <c r="N6" s="138">
        <v>4333</v>
      </c>
      <c r="O6" s="138">
        <v>4624</v>
      </c>
      <c r="P6" s="138">
        <v>4819</v>
      </c>
      <c r="Q6" s="138">
        <v>4819</v>
      </c>
      <c r="R6" s="126">
        <f t="shared" si="0"/>
        <v>195</v>
      </c>
      <c r="S6" s="175"/>
    </row>
    <row r="7" spans="2:19" ht="16.5" customHeight="1">
      <c r="B7" s="130" t="s">
        <v>39</v>
      </c>
      <c r="C7" s="126">
        <v>20767</v>
      </c>
      <c r="D7" s="131">
        <v>21013</v>
      </c>
      <c r="E7" s="126">
        <v>21415</v>
      </c>
      <c r="F7" s="127">
        <v>21619</v>
      </c>
      <c r="G7" s="127">
        <v>21014</v>
      </c>
      <c r="H7" s="126">
        <v>20759</v>
      </c>
      <c r="I7" s="126">
        <v>20618</v>
      </c>
      <c r="J7" s="129">
        <v>20763</v>
      </c>
      <c r="K7" s="129">
        <v>20763</v>
      </c>
      <c r="L7" s="138">
        <v>21396</v>
      </c>
      <c r="M7" s="129">
        <v>21350</v>
      </c>
      <c r="N7" s="138">
        <v>21310</v>
      </c>
      <c r="O7" s="126">
        <v>21391</v>
      </c>
      <c r="P7" s="126">
        <v>21564</v>
      </c>
      <c r="Q7" s="126">
        <v>21564</v>
      </c>
      <c r="R7" s="126">
        <f t="shared" si="0"/>
        <v>173</v>
      </c>
      <c r="S7" s="175"/>
    </row>
    <row r="8" spans="2:19" ht="16.5" customHeight="1">
      <c r="B8" s="130" t="s">
        <v>40</v>
      </c>
      <c r="C8" s="126">
        <v>11053</v>
      </c>
      <c r="D8" s="131">
        <v>11028</v>
      </c>
      <c r="E8" s="126">
        <v>10583</v>
      </c>
      <c r="F8" s="127">
        <v>10935</v>
      </c>
      <c r="G8" s="127">
        <v>10740</v>
      </c>
      <c r="H8" s="126">
        <v>10960</v>
      </c>
      <c r="I8" s="126">
        <v>10900</v>
      </c>
      <c r="J8" s="129">
        <v>10981</v>
      </c>
      <c r="K8" s="129">
        <v>10981</v>
      </c>
      <c r="L8" s="138">
        <v>11503</v>
      </c>
      <c r="M8" s="129">
        <v>11655</v>
      </c>
      <c r="N8" s="138">
        <v>12092</v>
      </c>
      <c r="O8" s="126">
        <v>12430</v>
      </c>
      <c r="P8" s="126">
        <v>12540</v>
      </c>
      <c r="Q8" s="126">
        <v>12539</v>
      </c>
      <c r="R8" s="126">
        <f t="shared" si="0"/>
        <v>109</v>
      </c>
      <c r="S8" s="175"/>
    </row>
    <row r="9" spans="2:19" ht="16.5" customHeight="1">
      <c r="B9" s="130" t="s">
        <v>41</v>
      </c>
      <c r="C9" s="126">
        <v>5586</v>
      </c>
      <c r="D9" s="131">
        <v>5114</v>
      </c>
      <c r="E9" s="126">
        <v>5161</v>
      </c>
      <c r="F9" s="127">
        <v>11789</v>
      </c>
      <c r="G9" s="127">
        <v>9943</v>
      </c>
      <c r="H9" s="126">
        <v>11889</v>
      </c>
      <c r="I9" s="126">
        <v>11869</v>
      </c>
      <c r="J9" s="129">
        <v>11951</v>
      </c>
      <c r="K9" s="129">
        <v>11951</v>
      </c>
      <c r="L9" s="138">
        <v>12595</v>
      </c>
      <c r="M9" s="129">
        <v>12852</v>
      </c>
      <c r="N9" s="138">
        <v>13082</v>
      </c>
      <c r="O9" s="126">
        <v>13272</v>
      </c>
      <c r="P9" s="126">
        <v>13510</v>
      </c>
      <c r="Q9" s="126">
        <v>13509</v>
      </c>
      <c r="R9" s="126">
        <f t="shared" si="0"/>
        <v>237</v>
      </c>
      <c r="S9" s="175"/>
    </row>
    <row r="10" spans="2:19" ht="16.5" customHeight="1">
      <c r="B10" s="130" t="s">
        <v>42</v>
      </c>
      <c r="C10" s="126">
        <v>9795</v>
      </c>
      <c r="D10" s="131">
        <v>8559</v>
      </c>
      <c r="E10" s="126">
        <v>9940</v>
      </c>
      <c r="F10" s="127">
        <v>9918</v>
      </c>
      <c r="G10" s="127">
        <v>9843</v>
      </c>
      <c r="H10" s="126">
        <v>8552</v>
      </c>
      <c r="I10" s="126">
        <v>8537</v>
      </c>
      <c r="J10" s="129">
        <v>8097</v>
      </c>
      <c r="K10" s="129">
        <v>8113</v>
      </c>
      <c r="L10" s="138">
        <v>7949</v>
      </c>
      <c r="M10" s="129">
        <v>8476</v>
      </c>
      <c r="N10" s="126">
        <v>8507</v>
      </c>
      <c r="O10" s="126">
        <v>8770</v>
      </c>
      <c r="P10" s="126">
        <v>8687</v>
      </c>
      <c r="Q10" s="126">
        <v>8687</v>
      </c>
      <c r="R10" s="126">
        <f t="shared" si="0"/>
        <v>-83</v>
      </c>
      <c r="S10" s="175"/>
    </row>
    <row r="11" spans="2:19" ht="16.5" customHeight="1" thickBot="1">
      <c r="B11" s="132" t="s">
        <v>43</v>
      </c>
      <c r="C11" s="133">
        <v>8135</v>
      </c>
      <c r="D11" s="134">
        <v>8549</v>
      </c>
      <c r="E11" s="135">
        <v>8980</v>
      </c>
      <c r="F11" s="127">
        <v>8805</v>
      </c>
      <c r="G11" s="127">
        <v>9196</v>
      </c>
      <c r="H11" s="126">
        <v>8475</v>
      </c>
      <c r="I11" s="126">
        <v>8439</v>
      </c>
      <c r="J11" s="133">
        <v>10068</v>
      </c>
      <c r="K11" s="129">
        <v>10078</v>
      </c>
      <c r="L11" s="138">
        <v>10304</v>
      </c>
      <c r="M11" s="133">
        <v>9562</v>
      </c>
      <c r="N11" s="126">
        <v>10588</v>
      </c>
      <c r="O11" s="126">
        <v>10520</v>
      </c>
      <c r="P11" s="126">
        <v>10342</v>
      </c>
      <c r="Q11" s="126">
        <v>10340</v>
      </c>
      <c r="R11" s="126">
        <f t="shared" si="0"/>
        <v>-180</v>
      </c>
      <c r="S11" s="175"/>
    </row>
    <row r="12" spans="2:18" s="183" customFormat="1" ht="16.5" customHeight="1" thickBot="1">
      <c r="B12" s="176" t="s">
        <v>14</v>
      </c>
      <c r="C12" s="177">
        <v>182728</v>
      </c>
      <c r="D12" s="198">
        <v>184554</v>
      </c>
      <c r="E12" s="177">
        <v>187658</v>
      </c>
      <c r="F12" s="178">
        <f aca="true" t="shared" si="1" ref="F12:K12">SUM(F5:F11)</f>
        <v>197306</v>
      </c>
      <c r="G12" s="178">
        <f t="shared" si="1"/>
        <v>202366</v>
      </c>
      <c r="H12" s="179">
        <f t="shared" si="1"/>
        <v>206172</v>
      </c>
      <c r="I12" s="179">
        <f t="shared" si="1"/>
        <v>205561</v>
      </c>
      <c r="J12" s="180">
        <f t="shared" si="1"/>
        <v>208879</v>
      </c>
      <c r="K12" s="180">
        <f t="shared" si="1"/>
        <v>208912</v>
      </c>
      <c r="L12" s="181">
        <f aca="true" t="shared" si="2" ref="L12:Q12">SUM(L5:L11)</f>
        <v>211980</v>
      </c>
      <c r="M12" s="182">
        <f t="shared" si="2"/>
        <v>210920</v>
      </c>
      <c r="N12" s="177">
        <f t="shared" si="2"/>
        <v>212864</v>
      </c>
      <c r="O12" s="179">
        <f t="shared" si="2"/>
        <v>210912</v>
      </c>
      <c r="P12" s="180">
        <f t="shared" si="2"/>
        <v>211107</v>
      </c>
      <c r="Q12" s="180">
        <f t="shared" si="2"/>
        <v>211082</v>
      </c>
      <c r="R12" s="177">
        <f t="shared" si="0"/>
        <v>170</v>
      </c>
    </row>
    <row r="13" spans="2:18" ht="15">
      <c r="B13" s="6"/>
      <c r="C13" s="6"/>
      <c r="D13" s="20"/>
      <c r="E13" s="20"/>
      <c r="F13" s="20"/>
      <c r="G13" s="20"/>
      <c r="H13" s="20"/>
      <c r="I13" s="20"/>
      <c r="R13"/>
    </row>
    <row r="14" spans="2:17" ht="18.75">
      <c r="B14" s="20"/>
      <c r="C14" s="20"/>
      <c r="D14" s="20"/>
      <c r="E14" s="20"/>
      <c r="F14" s="20"/>
      <c r="G14" s="20"/>
      <c r="H14" s="20"/>
      <c r="N14" s="38"/>
      <c r="O14" s="286" t="s">
        <v>125</v>
      </c>
      <c r="P14" s="284">
        <v>3974</v>
      </c>
      <c r="Q14" s="21"/>
    </row>
    <row r="15" spans="6:17" ht="18.75">
      <c r="F15" s="69"/>
      <c r="O15" s="287" t="s">
        <v>126</v>
      </c>
      <c r="P15" s="285">
        <v>97</v>
      </c>
      <c r="Q15" s="20"/>
    </row>
    <row r="16" spans="6:17" ht="18.75">
      <c r="F16" s="69"/>
      <c r="I16" s="1"/>
      <c r="J16" s="1"/>
      <c r="K16" s="136"/>
      <c r="O16" s="287" t="s">
        <v>127</v>
      </c>
      <c r="P16" s="285">
        <v>141</v>
      </c>
      <c r="Q16" s="20"/>
    </row>
    <row r="17" spans="6:17" ht="19.5" thickBot="1">
      <c r="F17" s="69"/>
      <c r="H17" s="12"/>
      <c r="I17" s="37"/>
      <c r="J17" s="69"/>
      <c r="K17" s="69"/>
      <c r="O17" s="287" t="s">
        <v>128</v>
      </c>
      <c r="P17" s="240">
        <f>+P16+P15+P14+P12</f>
        <v>215319</v>
      </c>
      <c r="Q17" s="20"/>
    </row>
    <row r="18" spans="6:11" ht="18.75">
      <c r="F18" s="69"/>
      <c r="H18" s="12"/>
      <c r="I18" s="37"/>
      <c r="J18" s="69"/>
      <c r="K18" s="69"/>
    </row>
    <row r="19" spans="6:11" ht="18.75">
      <c r="F19" s="69"/>
      <c r="H19" s="12"/>
      <c r="I19" s="37"/>
      <c r="J19" s="69"/>
      <c r="K19" s="69"/>
    </row>
    <row r="20" spans="6:11" ht="18.75">
      <c r="F20" s="58"/>
      <c r="H20" s="12"/>
      <c r="I20" s="37"/>
      <c r="J20" s="69"/>
      <c r="K20" s="69"/>
    </row>
    <row r="21" spans="8:11" ht="18.75">
      <c r="H21" s="12"/>
      <c r="I21" s="37"/>
      <c r="J21" s="69"/>
      <c r="K21" s="69"/>
    </row>
    <row r="22" spans="8:11" ht="18.75">
      <c r="H22" s="12"/>
      <c r="I22" s="37"/>
      <c r="J22" s="69"/>
      <c r="K22" s="69"/>
    </row>
    <row r="23" spans="8:11" ht="18.75">
      <c r="H23" s="12"/>
      <c r="I23" s="37"/>
      <c r="J23" s="69"/>
      <c r="K23" s="69"/>
    </row>
    <row r="24" spans="9:11" ht="18.75">
      <c r="I24" s="60"/>
      <c r="J24" s="58"/>
      <c r="K24" s="58"/>
    </row>
  </sheetData>
  <sheetProtection/>
  <mergeCells count="2">
    <mergeCell ref="B1:R1"/>
    <mergeCell ref="B2:R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4"/>
  <sheetViews>
    <sheetView tabSelected="1" zoomScalePageLayoutView="0" workbookViewId="0" topLeftCell="A1">
      <pane ySplit="5" topLeftCell="A6" activePane="bottomLeft" state="frozen"/>
      <selection pane="topLeft" activeCell="M25" sqref="M25"/>
      <selection pane="bottomLeft" activeCell="B3" sqref="B3"/>
    </sheetView>
  </sheetViews>
  <sheetFormatPr defaultColWidth="11.421875" defaultRowHeight="15"/>
  <cols>
    <col min="1" max="1" width="1.28515625" style="1" customWidth="1"/>
    <col min="2" max="2" width="18.140625" style="1" customWidth="1"/>
    <col min="3" max="3" width="13.57421875" style="1" customWidth="1"/>
    <col min="4" max="5" width="13.00390625" style="1" customWidth="1"/>
    <col min="6" max="6" width="11.140625" style="85" customWidth="1"/>
    <col min="7" max="7" width="18.57421875" style="1" bestFit="1" customWidth="1"/>
    <col min="8" max="8" width="12.7109375" style="1" customWidth="1"/>
    <col min="9" max="9" width="13.140625" style="1" customWidth="1"/>
    <col min="10" max="10" width="14.00390625" style="1" customWidth="1"/>
    <col min="11" max="11" width="12.8515625" style="1" customWidth="1"/>
    <col min="12" max="16384" width="11.421875" style="1" customWidth="1"/>
  </cols>
  <sheetData>
    <row r="1" spans="2:11" s="242" customFormat="1" ht="19.5" customHeight="1">
      <c r="B1" s="261" t="s">
        <v>104</v>
      </c>
      <c r="C1" s="261"/>
      <c r="D1" s="261"/>
      <c r="E1" s="261"/>
      <c r="F1" s="261"/>
      <c r="G1" s="261"/>
      <c r="H1" s="261"/>
      <c r="I1" s="261"/>
      <c r="J1" s="261"/>
      <c r="K1" s="241"/>
    </row>
    <row r="2" spans="2:11" s="242" customFormat="1" ht="19.5" customHeight="1">
      <c r="B2" s="263" t="s">
        <v>143</v>
      </c>
      <c r="C2" s="263"/>
      <c r="D2" s="263"/>
      <c r="E2" s="263"/>
      <c r="F2" s="263"/>
      <c r="G2" s="263"/>
      <c r="H2" s="263"/>
      <c r="I2" s="263"/>
      <c r="J2" s="263"/>
      <c r="K2" s="241"/>
    </row>
    <row r="4" spans="2:10" ht="12.75" customHeight="1">
      <c r="B4" s="155" t="s">
        <v>67</v>
      </c>
      <c r="C4" s="158" t="s">
        <v>0</v>
      </c>
      <c r="D4" s="147"/>
      <c r="G4" s="264" t="s">
        <v>130</v>
      </c>
      <c r="H4" s="264"/>
      <c r="I4" s="264"/>
      <c r="J4" s="264"/>
    </row>
    <row r="5" spans="2:10" ht="12.75" customHeight="1">
      <c r="B5" s="155" t="s">
        <v>44</v>
      </c>
      <c r="C5" s="159">
        <v>10301</v>
      </c>
      <c r="G5" s="264"/>
      <c r="H5" s="264"/>
      <c r="I5" s="264"/>
      <c r="J5" s="264"/>
    </row>
    <row r="6" ht="13.5" customHeight="1" thickBot="1"/>
    <row r="7" spans="2:10" ht="28.5" customHeight="1" thickBot="1">
      <c r="B7" s="256" t="s">
        <v>45</v>
      </c>
      <c r="C7" s="258" t="s">
        <v>75</v>
      </c>
      <c r="D7" s="259"/>
      <c r="E7" s="260"/>
      <c r="G7" s="256" t="s">
        <v>45</v>
      </c>
      <c r="H7" s="258" t="s">
        <v>75</v>
      </c>
      <c r="I7" s="259"/>
      <c r="J7" s="260"/>
    </row>
    <row r="8" spans="2:10" ht="13.5" thickBot="1">
      <c r="B8" s="257"/>
      <c r="C8" s="199" t="s">
        <v>2</v>
      </c>
      <c r="D8" s="200" t="s">
        <v>3</v>
      </c>
      <c r="E8" s="201" t="s">
        <v>4</v>
      </c>
      <c r="F8" s="86"/>
      <c r="G8" s="262"/>
      <c r="H8" s="199" t="s">
        <v>2</v>
      </c>
      <c r="I8" s="200" t="s">
        <v>3</v>
      </c>
      <c r="J8" s="201" t="s">
        <v>4</v>
      </c>
    </row>
    <row r="9" spans="2:11" ht="15">
      <c r="B9" s="202" t="s">
        <v>5</v>
      </c>
      <c r="C9" s="2">
        <f>SUM(C33,C56,C79,C101,C123,C145,C167,C189)</f>
        <v>4170</v>
      </c>
      <c r="D9" s="19">
        <f>SUM(D33,D56,D79,D101,D123,D145,D167,D189)</f>
        <v>4021</v>
      </c>
      <c r="E9" s="17">
        <f>SUM(C9:D9)</f>
        <v>8191</v>
      </c>
      <c r="F9" s="187"/>
      <c r="G9" s="214" t="s">
        <v>6</v>
      </c>
      <c r="H9" s="166">
        <f>SUM(C9:C10)</f>
        <v>9277</v>
      </c>
      <c r="I9" s="17">
        <f>SUM(D9:D10)</f>
        <v>9042</v>
      </c>
      <c r="J9" s="17">
        <f aca="true" t="shared" si="0" ref="J9:J14">SUM(H9:I9)</f>
        <v>18319</v>
      </c>
      <c r="K9" s="153"/>
    </row>
    <row r="10" spans="2:11" ht="15">
      <c r="B10" s="203" t="s">
        <v>7</v>
      </c>
      <c r="C10" s="2">
        <f>SUM(C34,C57,C80,C102,C124,C146,C168,C190)</f>
        <v>5107</v>
      </c>
      <c r="D10" s="19">
        <f>SUM(D34,D57,D80,D102,D124,D146,D168,D190)</f>
        <v>5021</v>
      </c>
      <c r="E10" s="2">
        <f aca="true" t="shared" si="1" ref="E10:E25">SUM(C10:D10)</f>
        <v>10128</v>
      </c>
      <c r="F10" s="86"/>
      <c r="G10" s="215" t="s">
        <v>8</v>
      </c>
      <c r="H10" s="19">
        <f>SUM(C11:C12)</f>
        <v>10132</v>
      </c>
      <c r="I10" s="2">
        <f>SUM(D11:D12)</f>
        <v>10168</v>
      </c>
      <c r="J10" s="2">
        <f t="shared" si="0"/>
        <v>20300</v>
      </c>
      <c r="K10" s="154"/>
    </row>
    <row r="11" spans="2:10" ht="15">
      <c r="B11" s="202" t="s">
        <v>60</v>
      </c>
      <c r="C11" s="2">
        <f>SUM(C35,C58,C81,C103,C125,C147,C169,C191)</f>
        <v>4883</v>
      </c>
      <c r="D11" s="19">
        <f>SUM(D35,D58,D81,D103,D125,D147,D169,D191)</f>
        <v>4706</v>
      </c>
      <c r="E11" s="2">
        <f t="shared" si="1"/>
        <v>9589</v>
      </c>
      <c r="F11" s="86"/>
      <c r="G11" s="215" t="s">
        <v>10</v>
      </c>
      <c r="H11" s="19">
        <f>SUM(C13:C21)</f>
        <v>37708</v>
      </c>
      <c r="I11" s="2">
        <f>SUM(D13:D21)</f>
        <v>45386</v>
      </c>
      <c r="J11" s="2">
        <f t="shared" si="0"/>
        <v>83094</v>
      </c>
    </row>
    <row r="12" spans="2:10" ht="15">
      <c r="B12" s="202" t="s">
        <v>11</v>
      </c>
      <c r="C12" s="2">
        <f>SUM(C36,C59,C82,C104,C126,C148,C170,C192)</f>
        <v>5249</v>
      </c>
      <c r="D12" s="19">
        <f>SUM(D36,D59,D82,D104,D126,D148,D170,D192)</f>
        <v>5462</v>
      </c>
      <c r="E12" s="2">
        <f t="shared" si="1"/>
        <v>10711</v>
      </c>
      <c r="F12" s="86"/>
      <c r="G12" s="215" t="s">
        <v>12</v>
      </c>
      <c r="H12" s="19">
        <f>SUM(C22:C25)</f>
        <v>7241</v>
      </c>
      <c r="I12" s="2">
        <f>SUM(D22:D25)</f>
        <v>10638</v>
      </c>
      <c r="J12" s="2">
        <f t="shared" si="0"/>
        <v>17879</v>
      </c>
    </row>
    <row r="13" spans="2:10" ht="15.75" thickBot="1">
      <c r="B13" s="202" t="s">
        <v>13</v>
      </c>
      <c r="C13" s="2">
        <f>SUM(C37,C60,C83,C105,C127,C149,C171,C193)</f>
        <v>5375</v>
      </c>
      <c r="D13" s="19">
        <f>SUM(D37,D60,D83,D105,D127,D149,D171,D193)</f>
        <v>5919</v>
      </c>
      <c r="E13" s="2">
        <f t="shared" si="1"/>
        <v>11294</v>
      </c>
      <c r="F13" s="86"/>
      <c r="G13" s="202" t="s">
        <v>101</v>
      </c>
      <c r="H13" s="19">
        <f>+C26</f>
        <v>15</v>
      </c>
      <c r="I13" s="2">
        <f>+D26</f>
        <v>17</v>
      </c>
      <c r="J13" s="2">
        <f t="shared" si="0"/>
        <v>32</v>
      </c>
    </row>
    <row r="14" spans="2:11" ht="15.75" thickBot="1">
      <c r="B14" s="202" t="s">
        <v>15</v>
      </c>
      <c r="C14" s="2">
        <f>SUM(C38,C61,C84,C106,C128,C150,C172,C194)</f>
        <v>4796</v>
      </c>
      <c r="D14" s="19">
        <f>SUM(D38,D61,D84,D106,D128,D150,D172,D194)</f>
        <v>5878</v>
      </c>
      <c r="E14" s="2">
        <f t="shared" si="1"/>
        <v>10674</v>
      </c>
      <c r="F14" s="86"/>
      <c r="G14" s="213" t="s">
        <v>14</v>
      </c>
      <c r="H14" s="206">
        <f>SUM(H9:H13)</f>
        <v>64373</v>
      </c>
      <c r="I14" s="205">
        <f>SUM(I9:I13)</f>
        <v>75251</v>
      </c>
      <c r="J14" s="205">
        <f t="shared" si="0"/>
        <v>139624</v>
      </c>
      <c r="K14" s="80"/>
    </row>
    <row r="15" spans="2:11" ht="15.75" thickBot="1">
      <c r="B15" s="202" t="s">
        <v>16</v>
      </c>
      <c r="C15" s="2">
        <f>SUM(C39,C62,C85,C107,C129,C151,C173,C195)</f>
        <v>4052</v>
      </c>
      <c r="D15" s="19">
        <f>SUM(D39,D62,D85,D107,D129,D151,D173,D195)</f>
        <v>5040</v>
      </c>
      <c r="E15" s="2">
        <f t="shared" si="1"/>
        <v>9092</v>
      </c>
      <c r="F15" s="86"/>
      <c r="K15" s="6"/>
    </row>
    <row r="16" spans="2:11" ht="15">
      <c r="B16" s="202" t="s">
        <v>17</v>
      </c>
      <c r="C16" s="2">
        <f>SUM(C40,C63,C86,C108,C130,C152,C174,C196)</f>
        <v>3854</v>
      </c>
      <c r="D16" s="19">
        <f>SUM(D40,D63,D86,D108,D130,D152,D174,D196)</f>
        <v>4935</v>
      </c>
      <c r="E16" s="2">
        <f t="shared" si="1"/>
        <v>8789</v>
      </c>
      <c r="F16" s="86"/>
      <c r="G16" s="207" t="s">
        <v>61</v>
      </c>
      <c r="H16" s="17">
        <f>SUM(C13:C17)</f>
        <v>22352</v>
      </c>
      <c r="I16" s="172"/>
      <c r="J16" s="4"/>
      <c r="K16" s="6"/>
    </row>
    <row r="17" spans="2:13" ht="15">
      <c r="B17" s="202" t="s">
        <v>18</v>
      </c>
      <c r="C17" s="2">
        <f>SUM(C41,C64,C87,C109,C131,C153,C175,C197)</f>
        <v>4275</v>
      </c>
      <c r="D17" s="19">
        <f>SUM(D41,D64,D87,D109,D131,D153,D175,D197)</f>
        <v>5428</v>
      </c>
      <c r="E17" s="2">
        <f t="shared" si="1"/>
        <v>9703</v>
      </c>
      <c r="F17" s="86"/>
      <c r="G17" s="208" t="s">
        <v>62</v>
      </c>
      <c r="H17" s="2">
        <f>SUM(D18:D21)</f>
        <v>18186</v>
      </c>
      <c r="I17" s="172"/>
      <c r="J17" s="4"/>
      <c r="K17" s="6"/>
      <c r="M17" s="6"/>
    </row>
    <row r="18" spans="2:13" ht="15">
      <c r="B18" s="202" t="s">
        <v>19</v>
      </c>
      <c r="C18" s="2">
        <f>SUM(C42,C65,C88,C110,C132,C154,C176,C198)</f>
        <v>4185</v>
      </c>
      <c r="D18" s="19">
        <f>SUM(D42,D65,D88,D110,D132,D154,D176,D198)</f>
        <v>5160</v>
      </c>
      <c r="E18" s="2">
        <f t="shared" si="1"/>
        <v>9345</v>
      </c>
      <c r="F18" s="86"/>
      <c r="G18" s="208" t="s">
        <v>65</v>
      </c>
      <c r="H18" s="2">
        <f>SUM(E9:E12)</f>
        <v>38619</v>
      </c>
      <c r="I18" s="172"/>
      <c r="J18" s="4"/>
      <c r="K18" s="6"/>
      <c r="M18" s="6"/>
    </row>
    <row r="19" spans="2:13" ht="15">
      <c r="B19" s="202" t="s">
        <v>20</v>
      </c>
      <c r="C19" s="2">
        <f>SUM(C43,C66,C89,C111,C133,C155,C177,C199)</f>
        <v>4486</v>
      </c>
      <c r="D19" s="19">
        <f>SUM(D43,D66,D89,D111,D133,D155,D177,D199)</f>
        <v>5029</v>
      </c>
      <c r="E19" s="2">
        <f t="shared" si="1"/>
        <v>9515</v>
      </c>
      <c r="F19" s="86"/>
      <c r="G19" s="208" t="s">
        <v>59</v>
      </c>
      <c r="H19" s="2">
        <f>SUM(E22:E25)</f>
        <v>17879</v>
      </c>
      <c r="I19" s="172"/>
      <c r="K19" s="6"/>
      <c r="M19" s="6"/>
    </row>
    <row r="20" spans="2:13" ht="15">
      <c r="B20" s="202" t="s">
        <v>21</v>
      </c>
      <c r="C20" s="2">
        <f>SUM(C44,C67,C90,C112,C134,C156,C178,C200)</f>
        <v>3796</v>
      </c>
      <c r="D20" s="19">
        <f>SUM(D44,D67,D90,D112,D134,D156,D178,D200)</f>
        <v>4413</v>
      </c>
      <c r="E20" s="2">
        <f t="shared" si="1"/>
        <v>8209</v>
      </c>
      <c r="F20" s="86"/>
      <c r="G20" s="208" t="s">
        <v>57</v>
      </c>
      <c r="H20" s="216">
        <f>+H44+H67+H90+H112+H134+H156+H178+H200</f>
        <v>1997</v>
      </c>
      <c r="I20" s="172"/>
      <c r="K20" s="6"/>
      <c r="M20" s="6"/>
    </row>
    <row r="21" spans="2:13" ht="15" customHeight="1">
      <c r="B21" s="202" t="s">
        <v>22</v>
      </c>
      <c r="C21" s="2">
        <f>SUM(C45,C68,C91,C113,C135,C157,C179,C201)</f>
        <v>2889</v>
      </c>
      <c r="D21" s="19">
        <f>SUM(D45,D68,D91,D113,D135,D157,D179,D201)</f>
        <v>3584</v>
      </c>
      <c r="E21" s="2">
        <f t="shared" si="1"/>
        <v>6473</v>
      </c>
      <c r="F21" s="86"/>
      <c r="G21" s="208" t="s">
        <v>58</v>
      </c>
      <c r="H21" s="216">
        <f>+H45+H68+H91+H113+H135+H157+H179+H201</f>
        <v>1873</v>
      </c>
      <c r="I21" s="172"/>
      <c r="J21" s="4"/>
      <c r="K21" s="6"/>
      <c r="M21" s="6"/>
    </row>
    <row r="22" spans="2:13" ht="15.75" thickBot="1">
      <c r="B22" s="202" t="s">
        <v>23</v>
      </c>
      <c r="C22" s="2">
        <f>SUM(C46,C69,C92,C114,C136,C158,C180,C202)</f>
        <v>2317</v>
      </c>
      <c r="D22" s="19">
        <f>SUM(D46,D69,D92,D114,D136,D158,D180,D202)</f>
        <v>3064</v>
      </c>
      <c r="E22" s="2">
        <f t="shared" si="1"/>
        <v>5381</v>
      </c>
      <c r="F22" s="86"/>
      <c r="G22" s="208" t="s">
        <v>64</v>
      </c>
      <c r="H22" s="216">
        <f>+H46+H69+H92+H114+H136+H158+H180+H202</f>
        <v>1395</v>
      </c>
      <c r="I22" s="194"/>
      <c r="J22" s="160"/>
      <c r="K22" s="6"/>
      <c r="M22" s="6"/>
    </row>
    <row r="23" spans="2:13" ht="15">
      <c r="B23" s="202" t="s">
        <v>24</v>
      </c>
      <c r="C23" s="2">
        <f>SUM(C47,C70,C93,C115,C137,C159,C181,C203)</f>
        <v>1887</v>
      </c>
      <c r="D23" s="19">
        <f>SUM(D47,D70,D93,D115,D137,D159,D181,D203)</f>
        <v>2563</v>
      </c>
      <c r="E23" s="2">
        <f t="shared" si="1"/>
        <v>4450</v>
      </c>
      <c r="F23" s="86"/>
      <c r="G23" s="209" t="s">
        <v>135</v>
      </c>
      <c r="H23" s="222">
        <f>+H47+H70+H93+H115+H137+H159+H181+H203</f>
        <v>6311</v>
      </c>
      <c r="J23" s="141"/>
      <c r="K23" s="6"/>
      <c r="M23" s="6"/>
    </row>
    <row r="24" spans="2:13" ht="15">
      <c r="B24" s="202" t="s">
        <v>25</v>
      </c>
      <c r="C24" s="2">
        <f>SUM(C48,C71,C94,C116,C138,C160,C182,C204)</f>
        <v>1400</v>
      </c>
      <c r="D24" s="19">
        <f>SUM(D48,D71,D94,D116,D138,D160,D182,D204)</f>
        <v>2059</v>
      </c>
      <c r="E24" s="2">
        <f t="shared" si="1"/>
        <v>3459</v>
      </c>
      <c r="F24" s="141"/>
      <c r="G24" s="208" t="s">
        <v>92</v>
      </c>
      <c r="H24" s="216">
        <f>+H48+H71+H94+H116+H138+H160+H182+H204</f>
        <v>1866</v>
      </c>
      <c r="J24" s="141"/>
      <c r="K24" s="6"/>
      <c r="M24" s="6"/>
    </row>
    <row r="25" spans="2:10" ht="15.75" thickBot="1">
      <c r="B25" s="202" t="s">
        <v>26</v>
      </c>
      <c r="C25" s="2">
        <f>SUM(C49,C72,C95,C117,C139,C161,C183,C205)</f>
        <v>1637</v>
      </c>
      <c r="D25" s="19">
        <f>SUM(D49,D72,D95,D117,D139,D161,D183,D205)</f>
        <v>2952</v>
      </c>
      <c r="E25" s="2">
        <f t="shared" si="1"/>
        <v>4589</v>
      </c>
      <c r="F25" s="141"/>
      <c r="G25" s="210" t="s">
        <v>93</v>
      </c>
      <c r="H25" s="217">
        <f>+H49+H72+H95+H117+H139+H161+H183+H205</f>
        <v>1880</v>
      </c>
      <c r="I25" s="141"/>
      <c r="J25" s="141"/>
    </row>
    <row r="26" spans="2:10" ht="15.75" thickBot="1">
      <c r="B26" s="202" t="s">
        <v>101</v>
      </c>
      <c r="C26" s="2">
        <f>SUM(C50,C73,C96,C118,C140,C162,C184,C206)</f>
        <v>15</v>
      </c>
      <c r="D26" s="19">
        <f>SUM(D50,D73,D96,D118,D140,D162,D184,D206)</f>
        <v>17</v>
      </c>
      <c r="E26" s="2">
        <f>SUM(C26:D26)</f>
        <v>32</v>
      </c>
      <c r="F26" s="141"/>
      <c r="G26" s="141"/>
      <c r="H26" s="141"/>
      <c r="I26" s="141"/>
      <c r="J26" s="141"/>
    </row>
    <row r="27" spans="2:10" ht="15.75" thickBot="1">
      <c r="B27" s="204" t="s">
        <v>14</v>
      </c>
      <c r="C27" s="205">
        <f>SUM(C9:C26)</f>
        <v>64373</v>
      </c>
      <c r="D27" s="205">
        <f>SUM(D9:D26)</f>
        <v>75251</v>
      </c>
      <c r="E27" s="205">
        <f>SUM(E9:E26)</f>
        <v>139624</v>
      </c>
      <c r="F27" s="90"/>
      <c r="G27" s="90"/>
      <c r="H27" s="90"/>
      <c r="I27" s="90"/>
      <c r="J27" s="90"/>
    </row>
    <row r="28" spans="1:10" ht="15">
      <c r="A28" s="90"/>
      <c r="B28" s="90"/>
      <c r="C28" s="90"/>
      <c r="D28" s="90"/>
      <c r="E28" s="90"/>
      <c r="F28" s="90"/>
      <c r="G28" s="90"/>
      <c r="H28" s="90"/>
      <c r="I28" s="90"/>
      <c r="J28" s="90"/>
    </row>
    <row r="29" spans="1:10" ht="15">
      <c r="A29" s="90"/>
      <c r="B29" s="265" t="s">
        <v>138</v>
      </c>
      <c r="C29" s="265"/>
      <c r="D29" s="265"/>
      <c r="E29" s="265"/>
      <c r="F29" s="265"/>
      <c r="G29" s="265"/>
      <c r="H29" s="265"/>
      <c r="I29" s="265"/>
      <c r="J29" s="265"/>
    </row>
    <row r="30" spans="2:7" s="218" customFormat="1" ht="20.25" customHeight="1" thickBot="1">
      <c r="B30" s="280" t="s">
        <v>105</v>
      </c>
      <c r="C30" s="281" t="s">
        <v>114</v>
      </c>
      <c r="E30" s="219"/>
      <c r="F30" s="219"/>
      <c r="G30" s="220"/>
    </row>
    <row r="31" spans="2:10" ht="28.5" customHeight="1" thickBot="1">
      <c r="B31" s="256" t="s">
        <v>45</v>
      </c>
      <c r="C31" s="258" t="s">
        <v>76</v>
      </c>
      <c r="D31" s="259"/>
      <c r="E31" s="260"/>
      <c r="F31" s="86"/>
      <c r="G31" s="256" t="s">
        <v>45</v>
      </c>
      <c r="H31" s="258" t="s">
        <v>76</v>
      </c>
      <c r="I31" s="259"/>
      <c r="J31" s="260"/>
    </row>
    <row r="32" spans="2:10" ht="13.5" thickBot="1">
      <c r="B32" s="257"/>
      <c r="C32" s="199" t="s">
        <v>2</v>
      </c>
      <c r="D32" s="200" t="s">
        <v>3</v>
      </c>
      <c r="E32" s="201" t="s">
        <v>4</v>
      </c>
      <c r="F32" s="86"/>
      <c r="G32" s="257"/>
      <c r="H32" s="199" t="s">
        <v>2</v>
      </c>
      <c r="I32" s="200" t="s">
        <v>3</v>
      </c>
      <c r="J32" s="201" t="s">
        <v>4</v>
      </c>
    </row>
    <row r="33" spans="2:11" ht="15">
      <c r="B33" s="202" t="s">
        <v>5</v>
      </c>
      <c r="C33" s="282">
        <f>854+1</f>
        <v>855</v>
      </c>
      <c r="D33" s="283">
        <f>764+2</f>
        <v>766</v>
      </c>
      <c r="E33" s="17">
        <f aca="true" t="shared" si="2" ref="E33:E50">SUM(C33:D33)</f>
        <v>1621</v>
      </c>
      <c r="F33" s="186"/>
      <c r="G33" s="211" t="s">
        <v>6</v>
      </c>
      <c r="H33" s="3">
        <f>SUM(C33:C34)</f>
        <v>1780</v>
      </c>
      <c r="I33" s="17">
        <f>SUM(D33:D34)</f>
        <v>1749</v>
      </c>
      <c r="J33" s="17">
        <f aca="true" t="shared" si="3" ref="J33:J38">SUM(H33:I33)</f>
        <v>3529</v>
      </c>
      <c r="K33" s="80"/>
    </row>
    <row r="34" spans="2:10" ht="15">
      <c r="B34" s="203" t="s">
        <v>7</v>
      </c>
      <c r="C34" s="282">
        <v>925</v>
      </c>
      <c r="D34" s="283">
        <f>982+1</f>
        <v>983</v>
      </c>
      <c r="E34" s="2">
        <f t="shared" si="2"/>
        <v>1908</v>
      </c>
      <c r="F34" s="86"/>
      <c r="G34" s="212" t="s">
        <v>8</v>
      </c>
      <c r="H34" s="3">
        <f>SUM(C35:C36)</f>
        <v>2027</v>
      </c>
      <c r="I34" s="2">
        <f>SUM(D35:D36)</f>
        <v>1997</v>
      </c>
      <c r="J34" s="2">
        <f t="shared" si="3"/>
        <v>4024</v>
      </c>
    </row>
    <row r="35" spans="2:10" ht="15">
      <c r="B35" s="202" t="s">
        <v>60</v>
      </c>
      <c r="C35" s="282">
        <v>963</v>
      </c>
      <c r="D35" s="283">
        <v>938</v>
      </c>
      <c r="E35" s="2">
        <f t="shared" si="2"/>
        <v>1901</v>
      </c>
      <c r="F35" s="86"/>
      <c r="G35" s="212" t="s">
        <v>10</v>
      </c>
      <c r="H35" s="3">
        <f>SUM(C37:C45)</f>
        <v>8105</v>
      </c>
      <c r="I35" s="2">
        <f>SUM(D37:D45)</f>
        <v>8707</v>
      </c>
      <c r="J35" s="2">
        <f t="shared" si="3"/>
        <v>16812</v>
      </c>
    </row>
    <row r="36" spans="2:10" ht="15">
      <c r="B36" s="202" t="s">
        <v>11</v>
      </c>
      <c r="C36" s="282">
        <v>1064</v>
      </c>
      <c r="D36" s="283">
        <v>1059</v>
      </c>
      <c r="E36" s="2">
        <f t="shared" si="2"/>
        <v>2123</v>
      </c>
      <c r="F36" s="86"/>
      <c r="G36" s="212" t="s">
        <v>12</v>
      </c>
      <c r="H36" s="3">
        <f>SUM(C46:C49)</f>
        <v>1396</v>
      </c>
      <c r="I36" s="2">
        <f>SUM(D46:D49)</f>
        <v>1887</v>
      </c>
      <c r="J36" s="2">
        <f t="shared" si="3"/>
        <v>3283</v>
      </c>
    </row>
    <row r="37" spans="2:10" ht="15.75" thickBot="1">
      <c r="B37" s="202" t="s">
        <v>13</v>
      </c>
      <c r="C37" s="282">
        <f>1116+1</f>
        <v>1117</v>
      </c>
      <c r="D37" s="283">
        <v>1166</v>
      </c>
      <c r="E37" s="2">
        <f t="shared" si="2"/>
        <v>2283</v>
      </c>
      <c r="F37" s="86"/>
      <c r="G37" s="202" t="s">
        <v>101</v>
      </c>
      <c r="H37" s="19">
        <f>+C50</f>
        <v>3</v>
      </c>
      <c r="I37" s="2">
        <f>+D50</f>
        <v>3</v>
      </c>
      <c r="J37" s="2">
        <f t="shared" si="3"/>
        <v>6</v>
      </c>
    </row>
    <row r="38" spans="2:11" ht="15.75" thickBot="1">
      <c r="B38" s="202" t="s">
        <v>15</v>
      </c>
      <c r="C38" s="282">
        <v>1018</v>
      </c>
      <c r="D38" s="283">
        <f>1108+1</f>
        <v>1109</v>
      </c>
      <c r="E38" s="2">
        <f t="shared" si="2"/>
        <v>2127</v>
      </c>
      <c r="F38" s="86"/>
      <c r="G38" s="213" t="s">
        <v>14</v>
      </c>
      <c r="H38" s="206">
        <f>SUM(H33:H37)</f>
        <v>13311</v>
      </c>
      <c r="I38" s="205">
        <f>SUM(I33:I37)</f>
        <v>14343</v>
      </c>
      <c r="J38" s="205">
        <f t="shared" si="3"/>
        <v>27654</v>
      </c>
      <c r="K38" s="80"/>
    </row>
    <row r="39" spans="2:6" ht="15.75" thickBot="1">
      <c r="B39" s="202" t="s">
        <v>16</v>
      </c>
      <c r="C39" s="2">
        <v>884</v>
      </c>
      <c r="D39" s="19">
        <v>868</v>
      </c>
      <c r="E39" s="2">
        <f t="shared" si="2"/>
        <v>1752</v>
      </c>
      <c r="F39" s="86"/>
    </row>
    <row r="40" spans="2:10" ht="15">
      <c r="B40" s="202" t="s">
        <v>17</v>
      </c>
      <c r="C40" s="2">
        <v>802</v>
      </c>
      <c r="D40" s="19">
        <v>909</v>
      </c>
      <c r="E40" s="2">
        <f t="shared" si="2"/>
        <v>1711</v>
      </c>
      <c r="F40" s="86"/>
      <c r="G40" s="207" t="s">
        <v>61</v>
      </c>
      <c r="H40" s="17">
        <f>SUM(C37:C41)</f>
        <v>4742</v>
      </c>
      <c r="I40" s="172"/>
      <c r="J40" s="4"/>
    </row>
    <row r="41" spans="2:10" ht="15">
      <c r="B41" s="202" t="s">
        <v>18</v>
      </c>
      <c r="C41" s="2">
        <v>921</v>
      </c>
      <c r="D41" s="19">
        <v>1020</v>
      </c>
      <c r="E41" s="2">
        <f t="shared" si="2"/>
        <v>1941</v>
      </c>
      <c r="F41" s="86"/>
      <c r="G41" s="208" t="s">
        <v>62</v>
      </c>
      <c r="H41" s="2">
        <f>SUM(D42:D45)</f>
        <v>3635</v>
      </c>
      <c r="I41" s="172"/>
      <c r="J41" s="4"/>
    </row>
    <row r="42" spans="2:10" ht="15">
      <c r="B42" s="202" t="s">
        <v>19</v>
      </c>
      <c r="C42" s="2">
        <v>923</v>
      </c>
      <c r="D42" s="19">
        <v>1065</v>
      </c>
      <c r="E42" s="2">
        <f t="shared" si="2"/>
        <v>1988</v>
      </c>
      <c r="F42" s="86"/>
      <c r="G42" s="208" t="s">
        <v>65</v>
      </c>
      <c r="H42" s="2">
        <f>SUM(E33:E36)</f>
        <v>7553</v>
      </c>
      <c r="I42" s="172"/>
      <c r="J42" s="4"/>
    </row>
    <row r="43" spans="2:9" ht="15">
      <c r="B43" s="202" t="s">
        <v>20</v>
      </c>
      <c r="C43" s="2">
        <v>1013</v>
      </c>
      <c r="D43" s="19">
        <v>1055</v>
      </c>
      <c r="E43" s="2">
        <f t="shared" si="2"/>
        <v>2068</v>
      </c>
      <c r="F43" s="86"/>
      <c r="G43" s="208" t="s">
        <v>59</v>
      </c>
      <c r="H43" s="2">
        <f>SUM(E46:E49)</f>
        <v>3283</v>
      </c>
      <c r="I43" s="172"/>
    </row>
    <row r="44" spans="2:9" ht="15">
      <c r="B44" s="202" t="s">
        <v>21</v>
      </c>
      <c r="C44" s="2">
        <v>848</v>
      </c>
      <c r="D44" s="19">
        <v>884</v>
      </c>
      <c r="E44" s="2">
        <f t="shared" si="2"/>
        <v>1732</v>
      </c>
      <c r="F44" s="86"/>
      <c r="G44" s="208" t="s">
        <v>57</v>
      </c>
      <c r="H44" s="216">
        <v>388</v>
      </c>
      <c r="I44" s="172"/>
    </row>
    <row r="45" spans="2:9" ht="15">
      <c r="B45" s="202" t="s">
        <v>22</v>
      </c>
      <c r="C45" s="2">
        <v>579</v>
      </c>
      <c r="D45" s="19">
        <v>631</v>
      </c>
      <c r="E45" s="2">
        <f t="shared" si="2"/>
        <v>1210</v>
      </c>
      <c r="F45" s="86"/>
      <c r="G45" s="208" t="s">
        <v>58</v>
      </c>
      <c r="H45" s="216">
        <v>360</v>
      </c>
      <c r="I45" s="172"/>
    </row>
    <row r="46" spans="2:9" ht="15.75" thickBot="1">
      <c r="B46" s="202" t="s">
        <v>23</v>
      </c>
      <c r="C46" s="2">
        <v>409</v>
      </c>
      <c r="D46" s="19">
        <v>517</v>
      </c>
      <c r="E46" s="2">
        <f t="shared" si="2"/>
        <v>926</v>
      </c>
      <c r="F46" s="86"/>
      <c r="G46" s="208" t="s">
        <v>64</v>
      </c>
      <c r="H46" s="217">
        <v>279</v>
      </c>
      <c r="I46" s="194"/>
    </row>
    <row r="47" spans="2:8" ht="15">
      <c r="B47" s="202" t="s">
        <v>24</v>
      </c>
      <c r="C47" s="2">
        <v>334</v>
      </c>
      <c r="D47" s="19">
        <v>441</v>
      </c>
      <c r="E47" s="2">
        <f t="shared" si="2"/>
        <v>775</v>
      </c>
      <c r="F47" s="86"/>
      <c r="G47" s="209" t="s">
        <v>135</v>
      </c>
      <c r="H47" s="222">
        <v>1286</v>
      </c>
    </row>
    <row r="48" spans="2:8" ht="15">
      <c r="B48" s="202" t="s">
        <v>25</v>
      </c>
      <c r="C48" s="2">
        <v>270</v>
      </c>
      <c r="D48" s="19">
        <v>396</v>
      </c>
      <c r="E48" s="2">
        <f t="shared" si="2"/>
        <v>666</v>
      </c>
      <c r="F48" s="86"/>
      <c r="G48" s="208" t="s">
        <v>92</v>
      </c>
      <c r="H48" s="216">
        <v>410</v>
      </c>
    </row>
    <row r="49" spans="2:8" ht="15.75" thickBot="1">
      <c r="B49" s="202" t="s">
        <v>26</v>
      </c>
      <c r="C49" s="2">
        <v>383</v>
      </c>
      <c r="D49" s="19">
        <v>533</v>
      </c>
      <c r="E49" s="2">
        <f t="shared" si="2"/>
        <v>916</v>
      </c>
      <c r="F49" s="86"/>
      <c r="G49" s="210" t="s">
        <v>93</v>
      </c>
      <c r="H49" s="217">
        <v>335</v>
      </c>
    </row>
    <row r="50" spans="2:7" ht="15.75" thickBot="1">
      <c r="B50" s="202" t="s">
        <v>101</v>
      </c>
      <c r="C50" s="2">
        <v>3</v>
      </c>
      <c r="D50" s="19">
        <v>3</v>
      </c>
      <c r="E50" s="2">
        <f t="shared" si="2"/>
        <v>6</v>
      </c>
      <c r="F50" s="86"/>
      <c r="G50" s="10"/>
    </row>
    <row r="51" spans="2:7" ht="15.75" thickBot="1">
      <c r="B51" s="204" t="s">
        <v>14</v>
      </c>
      <c r="C51" s="205">
        <f>SUM(C33:C50)</f>
        <v>13311</v>
      </c>
      <c r="D51" s="205">
        <f>SUM(D33:D50)</f>
        <v>14343</v>
      </c>
      <c r="E51" s="205">
        <f>SUM(E33:E50)</f>
        <v>27654</v>
      </c>
      <c r="F51" s="86"/>
      <c r="G51" s="10"/>
    </row>
    <row r="52" spans="2:7" ht="14.25">
      <c r="B52" s="12" t="s">
        <v>139</v>
      </c>
      <c r="C52" s="86"/>
      <c r="D52" s="86"/>
      <c r="E52" s="86"/>
      <c r="F52" s="86"/>
      <c r="G52" s="10"/>
    </row>
    <row r="53" spans="2:7" ht="20.25" customHeight="1" thickBot="1">
      <c r="B53" s="218" t="s">
        <v>106</v>
      </c>
      <c r="C53" s="221" t="s">
        <v>113</v>
      </c>
      <c r="E53" s="83"/>
      <c r="F53" s="86"/>
      <c r="G53" s="10"/>
    </row>
    <row r="54" spans="1:18" ht="28.5" customHeight="1" thickBot="1">
      <c r="A54" s="12"/>
      <c r="B54" s="256" t="s">
        <v>45</v>
      </c>
      <c r="C54" s="258" t="s">
        <v>77</v>
      </c>
      <c r="D54" s="259"/>
      <c r="E54" s="260"/>
      <c r="F54" s="86"/>
      <c r="G54" s="256" t="s">
        <v>45</v>
      </c>
      <c r="H54" s="258" t="s">
        <v>77</v>
      </c>
      <c r="I54" s="259"/>
      <c r="J54" s="260"/>
      <c r="L54" s="12"/>
      <c r="M54" s="12"/>
      <c r="N54" s="12"/>
      <c r="O54" s="12"/>
      <c r="P54" s="12"/>
      <c r="Q54" s="12"/>
      <c r="R54" s="12"/>
    </row>
    <row r="55" spans="1:18" ht="13.5" thickBot="1">
      <c r="A55" s="12"/>
      <c r="B55" s="257"/>
      <c r="C55" s="199" t="s">
        <v>2</v>
      </c>
      <c r="D55" s="200" t="s">
        <v>3</v>
      </c>
      <c r="E55" s="201" t="s">
        <v>4</v>
      </c>
      <c r="F55" s="86"/>
      <c r="G55" s="257"/>
      <c r="H55" s="199" t="s">
        <v>2</v>
      </c>
      <c r="I55" s="200" t="s">
        <v>3</v>
      </c>
      <c r="J55" s="201" t="s">
        <v>4</v>
      </c>
      <c r="L55" s="12"/>
      <c r="M55" s="12"/>
      <c r="N55" s="12"/>
      <c r="O55" s="12"/>
      <c r="P55" s="12"/>
      <c r="Q55" s="12"/>
      <c r="R55" s="12"/>
    </row>
    <row r="56" spans="2:11" ht="15">
      <c r="B56" s="202" t="s">
        <v>5</v>
      </c>
      <c r="C56" s="2">
        <f>844+1</f>
        <v>845</v>
      </c>
      <c r="D56" s="19">
        <v>776</v>
      </c>
      <c r="E56" s="17">
        <f aca="true" t="shared" si="4" ref="E56:E73">SUM(C56:D56)</f>
        <v>1621</v>
      </c>
      <c r="F56" s="186"/>
      <c r="G56" s="211" t="s">
        <v>6</v>
      </c>
      <c r="H56" s="3">
        <f>SUM(C56:C57)</f>
        <v>1915</v>
      </c>
      <c r="I56" s="17">
        <f>SUM(D56:D57)</f>
        <v>1877</v>
      </c>
      <c r="J56" s="17">
        <f aca="true" t="shared" si="5" ref="J56:J61">SUM(H56:I56)</f>
        <v>3792</v>
      </c>
      <c r="K56" s="80"/>
    </row>
    <row r="57" spans="1:18" ht="15">
      <c r="A57" s="12"/>
      <c r="B57" s="203" t="s">
        <v>7</v>
      </c>
      <c r="C57" s="2">
        <v>1070</v>
      </c>
      <c r="D57" s="19">
        <v>1101</v>
      </c>
      <c r="E57" s="2">
        <f t="shared" si="4"/>
        <v>2171</v>
      </c>
      <c r="F57" s="186"/>
      <c r="G57" s="212" t="s">
        <v>8</v>
      </c>
      <c r="H57" s="3">
        <f>SUM(C58:C59)</f>
        <v>2166</v>
      </c>
      <c r="I57" s="2">
        <f>SUM(D58:D59)</f>
        <v>2228</v>
      </c>
      <c r="J57" s="2">
        <f t="shared" si="5"/>
        <v>4394</v>
      </c>
      <c r="L57" s="12"/>
      <c r="M57" s="12"/>
      <c r="N57" s="12"/>
      <c r="O57" s="12"/>
      <c r="P57" s="12"/>
      <c r="Q57" s="12"/>
      <c r="R57" s="12"/>
    </row>
    <row r="58" spans="1:18" ht="15">
      <c r="A58" s="12"/>
      <c r="B58" s="202" t="s">
        <v>60</v>
      </c>
      <c r="C58" s="2">
        <v>1017</v>
      </c>
      <c r="D58" s="19">
        <v>1016</v>
      </c>
      <c r="E58" s="2">
        <f t="shared" si="4"/>
        <v>2033</v>
      </c>
      <c r="F58" s="186"/>
      <c r="G58" s="212" t="s">
        <v>10</v>
      </c>
      <c r="H58" s="3">
        <f>SUM(C60:C68)</f>
        <v>8752</v>
      </c>
      <c r="I58" s="2">
        <f>SUM(D60:D68)</f>
        <v>11033</v>
      </c>
      <c r="J58" s="2">
        <f t="shared" si="5"/>
        <v>19785</v>
      </c>
      <c r="L58" s="12"/>
      <c r="M58" s="12"/>
      <c r="N58" s="12"/>
      <c r="O58" s="12"/>
      <c r="P58" s="12"/>
      <c r="Q58" s="12"/>
      <c r="R58" s="12"/>
    </row>
    <row r="59" spans="1:18" ht="15">
      <c r="A59" s="12"/>
      <c r="B59" s="202" t="s">
        <v>11</v>
      </c>
      <c r="C59" s="2">
        <v>1149</v>
      </c>
      <c r="D59" s="19">
        <v>1212</v>
      </c>
      <c r="E59" s="2">
        <f t="shared" si="4"/>
        <v>2361</v>
      </c>
      <c r="F59" s="186"/>
      <c r="G59" s="212" t="s">
        <v>12</v>
      </c>
      <c r="H59" s="3">
        <f>SUM(C69:C72)</f>
        <v>2467</v>
      </c>
      <c r="I59" s="2">
        <f>SUM(D69:D72)</f>
        <v>3922</v>
      </c>
      <c r="J59" s="2">
        <f t="shared" si="5"/>
        <v>6389</v>
      </c>
      <c r="L59" s="12"/>
      <c r="M59" s="12"/>
      <c r="N59" s="12"/>
      <c r="O59" s="12"/>
      <c r="P59" s="12"/>
      <c r="Q59" s="12"/>
      <c r="R59" s="12"/>
    </row>
    <row r="60" spans="1:18" ht="15.75" thickBot="1">
      <c r="A60" s="12"/>
      <c r="B60" s="202" t="s">
        <v>13</v>
      </c>
      <c r="C60" s="2">
        <v>1236</v>
      </c>
      <c r="D60" s="19">
        <v>1433</v>
      </c>
      <c r="E60" s="2">
        <f t="shared" si="4"/>
        <v>2669</v>
      </c>
      <c r="F60" s="186"/>
      <c r="G60" s="202" t="s">
        <v>101</v>
      </c>
      <c r="H60" s="19">
        <f>+C73</f>
        <v>6</v>
      </c>
      <c r="I60" s="2">
        <f>+D73</f>
        <v>7</v>
      </c>
      <c r="J60" s="2">
        <f t="shared" si="5"/>
        <v>13</v>
      </c>
      <c r="L60" s="12"/>
      <c r="M60" s="12"/>
      <c r="N60" s="12"/>
      <c r="O60" s="12"/>
      <c r="P60" s="12"/>
      <c r="Q60" s="12"/>
      <c r="R60" s="12"/>
    </row>
    <row r="61" spans="1:18" ht="15.75" thickBot="1">
      <c r="A61" s="12"/>
      <c r="B61" s="202" t="s">
        <v>15</v>
      </c>
      <c r="C61" s="2">
        <v>1139</v>
      </c>
      <c r="D61" s="19">
        <v>1411</v>
      </c>
      <c r="E61" s="2">
        <f t="shared" si="4"/>
        <v>2550</v>
      </c>
      <c r="F61" s="186"/>
      <c r="G61" s="213" t="s">
        <v>14</v>
      </c>
      <c r="H61" s="206">
        <f>SUM(H56:H60)</f>
        <v>15306</v>
      </c>
      <c r="I61" s="205">
        <f>SUM(I56:I60)</f>
        <v>19067</v>
      </c>
      <c r="J61" s="205">
        <f t="shared" si="5"/>
        <v>34373</v>
      </c>
      <c r="K61" s="80"/>
      <c r="L61" s="12"/>
      <c r="M61" s="12"/>
      <c r="N61" s="12"/>
      <c r="O61" s="12"/>
      <c r="P61" s="12"/>
      <c r="Q61" s="12"/>
      <c r="R61" s="12"/>
    </row>
    <row r="62" spans="1:18" ht="15.75" thickBot="1">
      <c r="A62" s="12"/>
      <c r="B62" s="202" t="s">
        <v>16</v>
      </c>
      <c r="C62" s="2">
        <v>867</v>
      </c>
      <c r="D62" s="19">
        <v>1141</v>
      </c>
      <c r="E62" s="2">
        <f t="shared" si="4"/>
        <v>2008</v>
      </c>
      <c r="F62" s="186"/>
      <c r="L62" s="12"/>
      <c r="M62" s="12"/>
      <c r="N62" s="12"/>
      <c r="O62" s="12"/>
      <c r="P62" s="12"/>
      <c r="Q62" s="12"/>
      <c r="R62" s="12"/>
    </row>
    <row r="63" spans="1:18" ht="15">
      <c r="A63" s="12"/>
      <c r="B63" s="202" t="s">
        <v>17</v>
      </c>
      <c r="C63" s="2">
        <v>841</v>
      </c>
      <c r="D63" s="19">
        <v>1104</v>
      </c>
      <c r="E63" s="2">
        <f t="shared" si="4"/>
        <v>1945</v>
      </c>
      <c r="F63" s="186"/>
      <c r="G63" s="207" t="s">
        <v>61</v>
      </c>
      <c r="H63" s="17">
        <f>SUM(C60:C64)</f>
        <v>5034</v>
      </c>
      <c r="I63" s="172"/>
      <c r="J63" s="4"/>
      <c r="L63" s="12"/>
      <c r="M63" s="12"/>
      <c r="N63" s="12"/>
      <c r="O63" s="12"/>
      <c r="P63" s="12"/>
      <c r="Q63" s="12"/>
      <c r="R63" s="12"/>
    </row>
    <row r="64" spans="1:18" ht="15">
      <c r="A64" s="12"/>
      <c r="B64" s="202" t="s">
        <v>18</v>
      </c>
      <c r="C64" s="2">
        <v>951</v>
      </c>
      <c r="D64" s="19">
        <v>1263</v>
      </c>
      <c r="E64" s="2">
        <f t="shared" si="4"/>
        <v>2214</v>
      </c>
      <c r="F64" s="186"/>
      <c r="G64" s="208" t="s">
        <v>62</v>
      </c>
      <c r="H64" s="2">
        <f>SUM(D65:D68)</f>
        <v>4681</v>
      </c>
      <c r="I64" s="172"/>
      <c r="J64" s="4"/>
      <c r="L64" s="12"/>
      <c r="M64" s="12"/>
      <c r="N64" s="12"/>
      <c r="O64" s="12"/>
      <c r="P64" s="12"/>
      <c r="Q64" s="12"/>
      <c r="R64" s="12"/>
    </row>
    <row r="65" spans="1:18" ht="15">
      <c r="A65" s="12"/>
      <c r="B65" s="202" t="s">
        <v>19</v>
      </c>
      <c r="C65" s="2">
        <v>965</v>
      </c>
      <c r="D65" s="19">
        <v>1180</v>
      </c>
      <c r="E65" s="2">
        <f t="shared" si="4"/>
        <v>2145</v>
      </c>
      <c r="F65" s="186"/>
      <c r="G65" s="208" t="s">
        <v>65</v>
      </c>
      <c r="H65" s="2">
        <f>SUM(E56:E59)</f>
        <v>8186</v>
      </c>
      <c r="I65" s="172"/>
      <c r="J65" s="4"/>
      <c r="L65" s="12"/>
      <c r="M65" s="12"/>
      <c r="N65" s="12"/>
      <c r="O65" s="12"/>
      <c r="P65" s="12"/>
      <c r="Q65" s="12"/>
      <c r="R65" s="12"/>
    </row>
    <row r="66" spans="1:18" ht="15">
      <c r="A66" s="12"/>
      <c r="B66" s="202" t="s">
        <v>20</v>
      </c>
      <c r="C66" s="2">
        <v>1049</v>
      </c>
      <c r="D66" s="19">
        <f>1251+1</f>
        <v>1252</v>
      </c>
      <c r="E66" s="2">
        <f t="shared" si="4"/>
        <v>2301</v>
      </c>
      <c r="F66" s="186"/>
      <c r="G66" s="208" t="s">
        <v>59</v>
      </c>
      <c r="H66" s="2">
        <f>SUM(E69:E72)</f>
        <v>6389</v>
      </c>
      <c r="I66" s="172"/>
      <c r="L66" s="12"/>
      <c r="M66" s="12"/>
      <c r="N66" s="12"/>
      <c r="O66" s="12"/>
      <c r="P66" s="12"/>
      <c r="Q66" s="12"/>
      <c r="R66" s="12"/>
    </row>
    <row r="67" spans="1:18" ht="15">
      <c r="A67" s="12"/>
      <c r="B67" s="202" t="s">
        <v>21</v>
      </c>
      <c r="C67" s="2">
        <v>909</v>
      </c>
      <c r="D67" s="19">
        <v>1151</v>
      </c>
      <c r="E67" s="2">
        <f t="shared" si="4"/>
        <v>2060</v>
      </c>
      <c r="F67" s="186"/>
      <c r="G67" s="208" t="s">
        <v>57</v>
      </c>
      <c r="H67" s="216">
        <v>425</v>
      </c>
      <c r="I67" s="172"/>
      <c r="L67" s="12"/>
      <c r="M67" s="12"/>
      <c r="N67" s="12"/>
      <c r="O67" s="12"/>
      <c r="P67" s="12"/>
      <c r="Q67" s="12"/>
      <c r="R67" s="12"/>
    </row>
    <row r="68" spans="1:18" ht="15">
      <c r="A68" s="12"/>
      <c r="B68" s="202" t="s">
        <v>22</v>
      </c>
      <c r="C68" s="2">
        <v>795</v>
      </c>
      <c r="D68" s="19">
        <v>1098</v>
      </c>
      <c r="E68" s="2">
        <f t="shared" si="4"/>
        <v>1893</v>
      </c>
      <c r="F68" s="186"/>
      <c r="G68" s="208" t="s">
        <v>58</v>
      </c>
      <c r="H68" s="216">
        <v>408</v>
      </c>
      <c r="I68" s="172"/>
      <c r="L68" s="12"/>
      <c r="M68" s="12"/>
      <c r="N68" s="12"/>
      <c r="O68" s="12"/>
      <c r="P68" s="12"/>
      <c r="Q68" s="12"/>
      <c r="R68" s="12"/>
    </row>
    <row r="69" spans="1:18" ht="15.75" thickBot="1">
      <c r="A69" s="12"/>
      <c r="B69" s="202" t="s">
        <v>23</v>
      </c>
      <c r="C69" s="2">
        <v>750</v>
      </c>
      <c r="D69" s="19">
        <v>1062</v>
      </c>
      <c r="E69" s="2">
        <f t="shared" si="4"/>
        <v>1812</v>
      </c>
      <c r="F69" s="186"/>
      <c r="G69" s="208" t="s">
        <v>64</v>
      </c>
      <c r="H69" s="217">
        <v>394</v>
      </c>
      <c r="I69" s="194"/>
      <c r="L69" s="12"/>
      <c r="M69" s="12"/>
      <c r="N69" s="12"/>
      <c r="O69" s="12"/>
      <c r="P69" s="12"/>
      <c r="Q69" s="12"/>
      <c r="R69" s="12"/>
    </row>
    <row r="70" spans="1:18" ht="15">
      <c r="A70" s="12"/>
      <c r="B70" s="202" t="s">
        <v>24</v>
      </c>
      <c r="C70" s="2">
        <v>645</v>
      </c>
      <c r="D70" s="19">
        <v>912</v>
      </c>
      <c r="E70" s="2">
        <f t="shared" si="4"/>
        <v>1557</v>
      </c>
      <c r="F70" s="186"/>
      <c r="G70" s="209" t="s">
        <v>135</v>
      </c>
      <c r="H70" s="222">
        <v>1246</v>
      </c>
      <c r="L70" s="12"/>
      <c r="M70" s="12"/>
      <c r="N70" s="12"/>
      <c r="O70" s="12"/>
      <c r="P70" s="12"/>
      <c r="Q70" s="12"/>
      <c r="R70" s="12"/>
    </row>
    <row r="71" spans="1:18" ht="15">
      <c r="A71" s="12"/>
      <c r="B71" s="202" t="s">
        <v>25</v>
      </c>
      <c r="C71" s="2">
        <v>493</v>
      </c>
      <c r="D71" s="19">
        <v>749</v>
      </c>
      <c r="E71" s="2">
        <f t="shared" si="4"/>
        <v>1242</v>
      </c>
      <c r="F71" s="186"/>
      <c r="G71" s="208" t="s">
        <v>92</v>
      </c>
      <c r="H71" s="216">
        <v>357</v>
      </c>
      <c r="L71" s="12"/>
      <c r="M71" s="12"/>
      <c r="N71" s="12"/>
      <c r="O71" s="12"/>
      <c r="P71" s="12"/>
      <c r="Q71" s="12"/>
      <c r="R71" s="12"/>
    </row>
    <row r="72" spans="1:18" ht="15.75" thickBot="1">
      <c r="A72" s="12"/>
      <c r="B72" s="202" t="s">
        <v>26</v>
      </c>
      <c r="C72" s="2">
        <v>579</v>
      </c>
      <c r="D72" s="19">
        <v>1199</v>
      </c>
      <c r="E72" s="2">
        <f t="shared" si="4"/>
        <v>1778</v>
      </c>
      <c r="F72" s="186"/>
      <c r="G72" s="210" t="s">
        <v>93</v>
      </c>
      <c r="H72" s="217">
        <v>375</v>
      </c>
      <c r="L72" s="12"/>
      <c r="M72" s="12"/>
      <c r="N72" s="12"/>
      <c r="O72" s="12"/>
      <c r="P72" s="12"/>
      <c r="Q72" s="12"/>
      <c r="R72" s="12"/>
    </row>
    <row r="73" spans="1:18" ht="15.75" thickBot="1">
      <c r="A73" s="12"/>
      <c r="B73" s="202" t="s">
        <v>101</v>
      </c>
      <c r="C73" s="2">
        <v>6</v>
      </c>
      <c r="D73" s="19">
        <v>7</v>
      </c>
      <c r="E73" s="2">
        <f t="shared" si="4"/>
        <v>13</v>
      </c>
      <c r="F73" s="186"/>
      <c r="L73" s="12"/>
      <c r="M73" s="12"/>
      <c r="N73" s="12"/>
      <c r="O73" s="12"/>
      <c r="P73" s="12"/>
      <c r="Q73" s="12"/>
      <c r="R73" s="12"/>
    </row>
    <row r="74" spans="1:18" ht="15.75" thickBot="1">
      <c r="A74" s="12"/>
      <c r="B74" s="204" t="s">
        <v>14</v>
      </c>
      <c r="C74" s="205">
        <f>SUM(C56:C73)</f>
        <v>15306</v>
      </c>
      <c r="D74" s="206">
        <f>SUM(D56:D73)</f>
        <v>19067</v>
      </c>
      <c r="E74" s="205">
        <f>SUM(E56:E73)</f>
        <v>34373</v>
      </c>
      <c r="F74" s="186"/>
      <c r="L74" s="12"/>
      <c r="M74" s="12"/>
      <c r="N74" s="12"/>
      <c r="O74" s="12"/>
      <c r="P74" s="12"/>
      <c r="Q74" s="12"/>
      <c r="R74" s="12"/>
    </row>
    <row r="75" spans="1:18" ht="12.75">
      <c r="A75" s="12"/>
      <c r="B75" s="12" t="s">
        <v>140</v>
      </c>
      <c r="C75" s="186"/>
      <c r="D75" s="186"/>
      <c r="E75" s="186"/>
      <c r="F75" s="186"/>
      <c r="L75" s="12"/>
      <c r="M75" s="12"/>
      <c r="N75" s="12"/>
      <c r="O75" s="12"/>
      <c r="P75" s="12"/>
      <c r="Q75" s="12"/>
      <c r="R75" s="12"/>
    </row>
    <row r="76" spans="1:18" ht="19.5" customHeight="1" thickBot="1">
      <c r="A76" s="12"/>
      <c r="B76" s="218" t="s">
        <v>107</v>
      </c>
      <c r="C76" s="14"/>
      <c r="D76" s="14"/>
      <c r="E76" s="84"/>
      <c r="F76" s="186"/>
      <c r="L76" s="12"/>
      <c r="M76" s="12"/>
      <c r="N76" s="12"/>
      <c r="O76" s="12"/>
      <c r="P76" s="12"/>
      <c r="Q76" s="12"/>
      <c r="R76" s="12"/>
    </row>
    <row r="77" spans="1:18" ht="26.25" customHeight="1" thickBot="1">
      <c r="A77" s="12"/>
      <c r="B77" s="256" t="s">
        <v>45</v>
      </c>
      <c r="C77" s="258" t="s">
        <v>78</v>
      </c>
      <c r="D77" s="259"/>
      <c r="E77" s="260"/>
      <c r="F77" s="186"/>
      <c r="G77" s="256" t="s">
        <v>45</v>
      </c>
      <c r="H77" s="258" t="s">
        <v>78</v>
      </c>
      <c r="I77" s="259"/>
      <c r="J77" s="260"/>
      <c r="K77" s="12"/>
      <c r="L77" s="12"/>
      <c r="M77" s="12"/>
      <c r="N77" s="12"/>
      <c r="O77" s="12"/>
      <c r="P77" s="12"/>
      <c r="Q77" s="12"/>
      <c r="R77" s="12"/>
    </row>
    <row r="78" spans="1:18" ht="13.5" thickBot="1">
      <c r="A78" s="12"/>
      <c r="B78" s="257"/>
      <c r="C78" s="199" t="s">
        <v>2</v>
      </c>
      <c r="D78" s="200" t="s">
        <v>3</v>
      </c>
      <c r="E78" s="201" t="s">
        <v>4</v>
      </c>
      <c r="F78" s="186"/>
      <c r="G78" s="257"/>
      <c r="H78" s="199" t="s">
        <v>2</v>
      </c>
      <c r="I78" s="200" t="s">
        <v>3</v>
      </c>
      <c r="J78" s="201" t="s">
        <v>4</v>
      </c>
      <c r="K78" s="12"/>
      <c r="L78" s="12"/>
      <c r="M78" s="12"/>
      <c r="N78" s="12"/>
      <c r="O78" s="12"/>
      <c r="P78" s="12"/>
      <c r="Q78" s="12"/>
      <c r="R78" s="12"/>
    </row>
    <row r="79" spans="1:18" ht="15">
      <c r="A79" s="12"/>
      <c r="B79" s="202" t="s">
        <v>5</v>
      </c>
      <c r="C79" s="2">
        <f>344</f>
        <v>344</v>
      </c>
      <c r="D79" s="19">
        <f>330</f>
        <v>330</v>
      </c>
      <c r="E79" s="17">
        <f aca="true" t="shared" si="6" ref="E79:E96">SUM(C79:D79)</f>
        <v>674</v>
      </c>
      <c r="F79" s="186"/>
      <c r="G79" s="211" t="s">
        <v>6</v>
      </c>
      <c r="H79" s="3">
        <f>SUM(C79:C80)</f>
        <v>754</v>
      </c>
      <c r="I79" s="17">
        <f>SUM(D79:D80)</f>
        <v>716</v>
      </c>
      <c r="J79" s="17">
        <f aca="true" t="shared" si="7" ref="J79:J84">SUM(H79:I79)</f>
        <v>1470</v>
      </c>
      <c r="K79" s="12"/>
      <c r="L79" s="12"/>
      <c r="M79" s="12"/>
      <c r="N79" s="12"/>
      <c r="O79" s="12"/>
      <c r="P79" s="12"/>
      <c r="Q79" s="12"/>
      <c r="R79" s="12"/>
    </row>
    <row r="80" spans="1:18" ht="15">
      <c r="A80" s="12"/>
      <c r="B80" s="203" t="s">
        <v>7</v>
      </c>
      <c r="C80" s="2">
        <v>410</v>
      </c>
      <c r="D80" s="19">
        <f>386</f>
        <v>386</v>
      </c>
      <c r="E80" s="2">
        <f t="shared" si="6"/>
        <v>796</v>
      </c>
      <c r="F80" s="186"/>
      <c r="G80" s="212" t="s">
        <v>8</v>
      </c>
      <c r="H80" s="3">
        <f>SUM(C81:C82)</f>
        <v>806</v>
      </c>
      <c r="I80" s="2">
        <f>SUM(D81:D82)</f>
        <v>736</v>
      </c>
      <c r="J80" s="2">
        <f t="shared" si="7"/>
        <v>1542</v>
      </c>
      <c r="K80" s="12"/>
      <c r="L80" s="12"/>
      <c r="M80" s="12"/>
      <c r="N80" s="12"/>
      <c r="O80" s="12"/>
      <c r="P80" s="12"/>
      <c r="Q80" s="12"/>
      <c r="R80" s="12"/>
    </row>
    <row r="81" spans="1:18" ht="15">
      <c r="A81" s="12"/>
      <c r="B81" s="202" t="s">
        <v>60</v>
      </c>
      <c r="C81" s="2">
        <v>380</v>
      </c>
      <c r="D81" s="19">
        <v>329</v>
      </c>
      <c r="E81" s="2">
        <f t="shared" si="6"/>
        <v>709</v>
      </c>
      <c r="F81" s="186"/>
      <c r="G81" s="212" t="s">
        <v>10</v>
      </c>
      <c r="H81" s="3">
        <f>SUM(C83:C91)</f>
        <v>2847</v>
      </c>
      <c r="I81" s="2">
        <f>SUM(D83:D91)</f>
        <v>3673</v>
      </c>
      <c r="J81" s="2">
        <f t="shared" si="7"/>
        <v>6520</v>
      </c>
      <c r="K81" s="12"/>
      <c r="L81" s="12"/>
      <c r="M81" s="12"/>
      <c r="N81" s="12"/>
      <c r="O81" s="12"/>
      <c r="P81" s="12"/>
      <c r="Q81" s="12"/>
      <c r="R81" s="12"/>
    </row>
    <row r="82" spans="1:18" ht="15">
      <c r="A82" s="12"/>
      <c r="B82" s="202" t="s">
        <v>11</v>
      </c>
      <c r="C82" s="2">
        <v>426</v>
      </c>
      <c r="D82" s="19">
        <v>407</v>
      </c>
      <c r="E82" s="2">
        <f t="shared" si="6"/>
        <v>833</v>
      </c>
      <c r="F82" s="186"/>
      <c r="G82" s="212" t="s">
        <v>12</v>
      </c>
      <c r="H82" s="3">
        <f>SUM(C92:C95)</f>
        <v>542</v>
      </c>
      <c r="I82" s="2">
        <f>SUM(D92:D95)</f>
        <v>719</v>
      </c>
      <c r="J82" s="2">
        <f t="shared" si="7"/>
        <v>1261</v>
      </c>
      <c r="K82" s="12"/>
      <c r="L82" s="12"/>
      <c r="M82" s="12"/>
      <c r="N82" s="12"/>
      <c r="O82" s="12"/>
      <c r="P82" s="12"/>
      <c r="Q82" s="12"/>
      <c r="R82" s="12"/>
    </row>
    <row r="83" spans="1:18" ht="15.75" thickBot="1">
      <c r="A83" s="12"/>
      <c r="B83" s="202" t="s">
        <v>13</v>
      </c>
      <c r="C83" s="2">
        <f>372</f>
        <v>372</v>
      </c>
      <c r="D83" s="19">
        <v>460</v>
      </c>
      <c r="E83" s="2">
        <f t="shared" si="6"/>
        <v>832</v>
      </c>
      <c r="F83" s="186"/>
      <c r="G83" s="202" t="s">
        <v>101</v>
      </c>
      <c r="H83" s="19">
        <f>+C96</f>
        <v>0</v>
      </c>
      <c r="I83" s="2">
        <f>+D96</f>
        <v>1</v>
      </c>
      <c r="J83" s="2">
        <f t="shared" si="7"/>
        <v>1</v>
      </c>
      <c r="L83" s="12"/>
      <c r="M83" s="12"/>
      <c r="N83" s="12"/>
      <c r="O83" s="12"/>
      <c r="P83" s="12"/>
      <c r="Q83" s="12"/>
      <c r="R83" s="12"/>
    </row>
    <row r="84" spans="1:18" ht="15.75" thickBot="1">
      <c r="A84" s="12"/>
      <c r="B84" s="202" t="s">
        <v>15</v>
      </c>
      <c r="C84" s="2">
        <v>343</v>
      </c>
      <c r="D84" s="19">
        <f>512</f>
        <v>512</v>
      </c>
      <c r="E84" s="2">
        <f t="shared" si="6"/>
        <v>855</v>
      </c>
      <c r="F84" s="186"/>
      <c r="G84" s="213" t="s">
        <v>14</v>
      </c>
      <c r="H84" s="206">
        <f>SUM(H79:H83)</f>
        <v>4949</v>
      </c>
      <c r="I84" s="205">
        <f>SUM(I79:I83)</f>
        <v>5845</v>
      </c>
      <c r="J84" s="205">
        <f t="shared" si="7"/>
        <v>10794</v>
      </c>
      <c r="K84" s="80"/>
      <c r="L84" s="12"/>
      <c r="M84" s="12"/>
      <c r="N84" s="12"/>
      <c r="O84" s="12"/>
      <c r="P84" s="12"/>
      <c r="Q84" s="12"/>
      <c r="R84" s="12"/>
    </row>
    <row r="85" spans="1:18" ht="15.75" thickBot="1">
      <c r="A85" s="12"/>
      <c r="B85" s="202" t="s">
        <v>16</v>
      </c>
      <c r="C85" s="2">
        <v>335</v>
      </c>
      <c r="D85" s="19">
        <v>414</v>
      </c>
      <c r="E85" s="2">
        <f t="shared" si="6"/>
        <v>749</v>
      </c>
      <c r="F85" s="186"/>
      <c r="K85" s="12"/>
      <c r="L85" s="12"/>
      <c r="M85" s="12"/>
      <c r="N85" s="12"/>
      <c r="O85" s="12"/>
      <c r="P85" s="12"/>
      <c r="Q85" s="12"/>
      <c r="R85" s="12"/>
    </row>
    <row r="86" spans="1:18" ht="15">
      <c r="A86" s="12"/>
      <c r="B86" s="202" t="s">
        <v>17</v>
      </c>
      <c r="C86" s="2">
        <v>306</v>
      </c>
      <c r="D86" s="19">
        <v>399</v>
      </c>
      <c r="E86" s="2">
        <f t="shared" si="6"/>
        <v>705</v>
      </c>
      <c r="F86" s="186"/>
      <c r="G86" s="207" t="s">
        <v>61</v>
      </c>
      <c r="H86" s="17">
        <f>SUM(C83:C87)</f>
        <v>1668</v>
      </c>
      <c r="I86" s="172"/>
      <c r="J86" s="4"/>
      <c r="K86" s="12"/>
      <c r="L86" s="12"/>
      <c r="M86" s="12"/>
      <c r="N86" s="12"/>
      <c r="O86" s="12"/>
      <c r="P86" s="12"/>
      <c r="Q86" s="12"/>
      <c r="R86" s="12"/>
    </row>
    <row r="87" spans="1:18" ht="15">
      <c r="A87" s="12"/>
      <c r="B87" s="202" t="s">
        <v>18</v>
      </c>
      <c r="C87" s="2">
        <v>312</v>
      </c>
      <c r="D87" s="19">
        <v>454</v>
      </c>
      <c r="E87" s="2">
        <f t="shared" si="6"/>
        <v>766</v>
      </c>
      <c r="F87" s="186"/>
      <c r="G87" s="208" t="s">
        <v>62</v>
      </c>
      <c r="H87" s="2">
        <f>SUM(D88:D91)</f>
        <v>1434</v>
      </c>
      <c r="I87" s="172"/>
      <c r="J87" s="4"/>
      <c r="K87" s="15"/>
      <c r="L87" s="15"/>
      <c r="M87" s="15"/>
      <c r="N87" s="12"/>
      <c r="O87" s="12"/>
      <c r="P87" s="12"/>
      <c r="Q87" s="12"/>
      <c r="R87" s="12"/>
    </row>
    <row r="88" spans="1:18" ht="15">
      <c r="A88" s="12"/>
      <c r="B88" s="202" t="s">
        <v>19</v>
      </c>
      <c r="C88" s="2">
        <v>305</v>
      </c>
      <c r="D88" s="19">
        <v>377</v>
      </c>
      <c r="E88" s="2">
        <f t="shared" si="6"/>
        <v>682</v>
      </c>
      <c r="F88" s="186"/>
      <c r="G88" s="208" t="s">
        <v>65</v>
      </c>
      <c r="H88" s="2">
        <f>SUM(E79:E82)</f>
        <v>3012</v>
      </c>
      <c r="I88" s="172"/>
      <c r="J88" s="4"/>
      <c r="K88" s="15"/>
      <c r="L88" s="15"/>
      <c r="M88" s="15"/>
      <c r="N88" s="12"/>
      <c r="O88" s="12"/>
      <c r="P88" s="12"/>
      <c r="Q88" s="12"/>
      <c r="R88" s="12"/>
    </row>
    <row r="89" spans="1:13" ht="15">
      <c r="A89" s="12"/>
      <c r="B89" s="202" t="s">
        <v>20</v>
      </c>
      <c r="C89" s="2">
        <v>346</v>
      </c>
      <c r="D89" s="19">
        <v>404</v>
      </c>
      <c r="E89" s="2">
        <f t="shared" si="6"/>
        <v>750</v>
      </c>
      <c r="F89" s="186"/>
      <c r="G89" s="208" t="s">
        <v>59</v>
      </c>
      <c r="H89" s="2">
        <f>SUM(E92:E95)</f>
        <v>1261</v>
      </c>
      <c r="I89" s="172"/>
      <c r="J89" s="15"/>
      <c r="K89" s="15"/>
      <c r="L89" s="15"/>
      <c r="M89" s="15"/>
    </row>
    <row r="90" spans="1:13" ht="15">
      <c r="A90" s="12"/>
      <c r="B90" s="202" t="s">
        <v>21</v>
      </c>
      <c r="C90" s="2">
        <v>303</v>
      </c>
      <c r="D90" s="19">
        <v>351</v>
      </c>
      <c r="E90" s="2">
        <f t="shared" si="6"/>
        <v>654</v>
      </c>
      <c r="F90" s="186"/>
      <c r="G90" s="208" t="s">
        <v>57</v>
      </c>
      <c r="H90" s="216">
        <v>164</v>
      </c>
      <c r="I90" s="172"/>
      <c r="J90" s="15"/>
      <c r="K90" s="15"/>
      <c r="L90" s="15"/>
      <c r="M90" s="15"/>
    </row>
    <row r="91" spans="1:13" ht="15">
      <c r="A91" s="12"/>
      <c r="B91" s="202" t="s">
        <v>22</v>
      </c>
      <c r="C91" s="2">
        <v>225</v>
      </c>
      <c r="D91" s="19">
        <v>302</v>
      </c>
      <c r="E91" s="2">
        <f t="shared" si="6"/>
        <v>527</v>
      </c>
      <c r="F91" s="186"/>
      <c r="G91" s="208" t="s">
        <v>58</v>
      </c>
      <c r="H91" s="216">
        <v>138</v>
      </c>
      <c r="I91" s="172"/>
      <c r="J91" s="15"/>
      <c r="K91" s="15"/>
      <c r="L91" s="15"/>
      <c r="M91" s="15"/>
    </row>
    <row r="92" spans="1:13" ht="15.75" thickBot="1">
      <c r="A92" s="12"/>
      <c r="B92" s="202" t="s">
        <v>23</v>
      </c>
      <c r="C92" s="2">
        <v>192</v>
      </c>
      <c r="D92" s="19">
        <v>216</v>
      </c>
      <c r="E92" s="2">
        <f t="shared" si="6"/>
        <v>408</v>
      </c>
      <c r="F92" s="186"/>
      <c r="G92" s="208" t="s">
        <v>64</v>
      </c>
      <c r="H92" s="217">
        <v>115</v>
      </c>
      <c r="I92" s="194"/>
      <c r="J92" s="15"/>
      <c r="K92" s="16"/>
      <c r="L92" s="16"/>
      <c r="M92" s="16"/>
    </row>
    <row r="93" spans="1:13" ht="15">
      <c r="A93" s="12"/>
      <c r="B93" s="202" t="s">
        <v>24</v>
      </c>
      <c r="C93" s="2">
        <v>145</v>
      </c>
      <c r="D93" s="19">
        <v>182</v>
      </c>
      <c r="E93" s="2">
        <f t="shared" si="6"/>
        <v>327</v>
      </c>
      <c r="F93" s="186"/>
      <c r="G93" s="209" t="s">
        <v>135</v>
      </c>
      <c r="H93" s="222">
        <v>529</v>
      </c>
      <c r="I93" s="16"/>
      <c r="J93" s="16"/>
      <c r="K93" s="16"/>
      <c r="L93" s="16"/>
      <c r="M93" s="16"/>
    </row>
    <row r="94" spans="1:13" ht="15">
      <c r="A94" s="12"/>
      <c r="B94" s="202" t="s">
        <v>25</v>
      </c>
      <c r="C94" s="2">
        <v>115</v>
      </c>
      <c r="D94" s="19">
        <v>155</v>
      </c>
      <c r="E94" s="2">
        <f t="shared" si="6"/>
        <v>270</v>
      </c>
      <c r="F94" s="186"/>
      <c r="G94" s="208" t="s">
        <v>92</v>
      </c>
      <c r="H94" s="216">
        <v>132</v>
      </c>
      <c r="I94" s="16"/>
      <c r="J94" s="16"/>
      <c r="K94" s="16"/>
      <c r="L94" s="16"/>
      <c r="M94" s="16"/>
    </row>
    <row r="95" spans="1:13" ht="15.75" thickBot="1">
      <c r="A95" s="12"/>
      <c r="B95" s="202" t="s">
        <v>26</v>
      </c>
      <c r="C95" s="2">
        <v>90</v>
      </c>
      <c r="D95" s="19">
        <v>166</v>
      </c>
      <c r="E95" s="2">
        <f t="shared" si="6"/>
        <v>256</v>
      </c>
      <c r="F95" s="186"/>
      <c r="G95" s="210" t="s">
        <v>93</v>
      </c>
      <c r="H95" s="217">
        <v>145</v>
      </c>
      <c r="I95" s="16"/>
      <c r="J95" s="16"/>
      <c r="K95" s="16"/>
      <c r="L95" s="16"/>
      <c r="M95" s="16"/>
    </row>
    <row r="96" spans="1:13" ht="15.75" thickBot="1">
      <c r="A96" s="12"/>
      <c r="B96" s="202" t="s">
        <v>101</v>
      </c>
      <c r="C96" s="2">
        <v>0</v>
      </c>
      <c r="D96" s="19">
        <v>1</v>
      </c>
      <c r="E96" s="2">
        <f t="shared" si="6"/>
        <v>1</v>
      </c>
      <c r="F96" s="186"/>
      <c r="G96" s="12"/>
      <c r="H96" s="16"/>
      <c r="I96" s="16"/>
      <c r="J96" s="16"/>
      <c r="K96" s="16"/>
      <c r="L96" s="16"/>
      <c r="M96" s="16"/>
    </row>
    <row r="97" spans="1:13" ht="15.75" thickBot="1">
      <c r="A97" s="12"/>
      <c r="B97" s="204" t="s">
        <v>14</v>
      </c>
      <c r="C97" s="205">
        <f>SUM(C79:C96)</f>
        <v>4949</v>
      </c>
      <c r="D97" s="206">
        <f>SUM(D79:D96)</f>
        <v>5845</v>
      </c>
      <c r="E97" s="205">
        <f>SUM(E79:E96)</f>
        <v>10794</v>
      </c>
      <c r="F97" s="186"/>
      <c r="G97" s="12"/>
      <c r="H97" s="16"/>
      <c r="I97" s="16"/>
      <c r="J97" s="16"/>
      <c r="K97" s="16"/>
      <c r="L97" s="16"/>
      <c r="M97" s="16"/>
    </row>
    <row r="98" spans="1:13" ht="18" customHeight="1" thickBot="1">
      <c r="A98" s="12"/>
      <c r="B98" s="218" t="s">
        <v>108</v>
      </c>
      <c r="C98" s="12"/>
      <c r="D98" s="12"/>
      <c r="E98" s="83"/>
      <c r="F98" s="186"/>
      <c r="G98" s="12"/>
      <c r="H98" s="15"/>
      <c r="I98" s="15"/>
      <c r="J98" s="15"/>
      <c r="K98" s="15"/>
      <c r="L98" s="15"/>
      <c r="M98" s="15"/>
    </row>
    <row r="99" spans="2:13" s="87" customFormat="1" ht="26.25" customHeight="1" thickBot="1">
      <c r="B99" s="256" t="s">
        <v>45</v>
      </c>
      <c r="C99" s="258" t="s">
        <v>79</v>
      </c>
      <c r="D99" s="259"/>
      <c r="E99" s="260"/>
      <c r="F99" s="186"/>
      <c r="G99" s="256" t="s">
        <v>45</v>
      </c>
      <c r="H99" s="258" t="s">
        <v>79</v>
      </c>
      <c r="I99" s="259"/>
      <c r="J99" s="260"/>
      <c r="K99" s="88"/>
      <c r="L99" s="88"/>
      <c r="M99" s="88"/>
    </row>
    <row r="100" spans="2:13" ht="13.5" thickBot="1">
      <c r="B100" s="257"/>
      <c r="C100" s="199" t="s">
        <v>2</v>
      </c>
      <c r="D100" s="200" t="s">
        <v>3</v>
      </c>
      <c r="E100" s="201" t="s">
        <v>4</v>
      </c>
      <c r="F100" s="186"/>
      <c r="G100" s="257"/>
      <c r="H100" s="199" t="s">
        <v>2</v>
      </c>
      <c r="I100" s="200" t="s">
        <v>3</v>
      </c>
      <c r="J100" s="201" t="s">
        <v>4</v>
      </c>
      <c r="K100" s="15"/>
      <c r="L100" s="15"/>
      <c r="M100" s="15"/>
    </row>
    <row r="101" spans="2:13" ht="15">
      <c r="B101" s="202" t="s">
        <v>5</v>
      </c>
      <c r="C101" s="2">
        <v>603</v>
      </c>
      <c r="D101" s="19">
        <v>589</v>
      </c>
      <c r="E101" s="17">
        <f>SUM(C101:D101)</f>
        <v>1192</v>
      </c>
      <c r="F101" s="186"/>
      <c r="G101" s="211" t="s">
        <v>6</v>
      </c>
      <c r="H101" s="3">
        <f>SUM(C101:C102)</f>
        <v>1345</v>
      </c>
      <c r="I101" s="17">
        <f>SUM(D101:D102)</f>
        <v>1334</v>
      </c>
      <c r="J101" s="17">
        <f aca="true" t="shared" si="8" ref="J101:J106">SUM(H101:I101)</f>
        <v>2679</v>
      </c>
      <c r="K101" s="12"/>
      <c r="L101" s="12"/>
      <c r="M101" s="12"/>
    </row>
    <row r="102" spans="2:13" ht="15">
      <c r="B102" s="203" t="s">
        <v>7</v>
      </c>
      <c r="C102" s="2">
        <v>742</v>
      </c>
      <c r="D102" s="19">
        <v>745</v>
      </c>
      <c r="E102" s="2">
        <f aca="true" t="shared" si="9" ref="E102:E118">SUM(C102:D102)</f>
        <v>1487</v>
      </c>
      <c r="F102" s="186"/>
      <c r="G102" s="212" t="s">
        <v>8</v>
      </c>
      <c r="H102" s="3">
        <f>SUM(C103:C104)</f>
        <v>1551</v>
      </c>
      <c r="I102" s="2">
        <f>SUM(D103:D104)</f>
        <v>1577</v>
      </c>
      <c r="J102" s="2">
        <f t="shared" si="8"/>
        <v>3128</v>
      </c>
      <c r="K102" s="15"/>
      <c r="L102" s="15"/>
      <c r="M102" s="15"/>
    </row>
    <row r="103" spans="2:13" ht="15">
      <c r="B103" s="202" t="s">
        <v>9</v>
      </c>
      <c r="C103" s="2">
        <v>724</v>
      </c>
      <c r="D103" s="19">
        <v>681</v>
      </c>
      <c r="E103" s="2">
        <f t="shared" si="9"/>
        <v>1405</v>
      </c>
      <c r="F103" s="186"/>
      <c r="G103" s="212" t="s">
        <v>10</v>
      </c>
      <c r="H103" s="3">
        <f>SUM(C105:C113)</f>
        <v>5889</v>
      </c>
      <c r="I103" s="2">
        <f>SUM(D105:D113)</f>
        <v>7108</v>
      </c>
      <c r="J103" s="2">
        <f t="shared" si="8"/>
        <v>12997</v>
      </c>
      <c r="K103" s="15"/>
      <c r="L103" s="15"/>
      <c r="M103" s="15"/>
    </row>
    <row r="104" spans="2:13" ht="15">
      <c r="B104" s="202" t="s">
        <v>11</v>
      </c>
      <c r="C104" s="2">
        <v>827</v>
      </c>
      <c r="D104" s="19">
        <v>896</v>
      </c>
      <c r="E104" s="2">
        <f t="shared" si="9"/>
        <v>1723</v>
      </c>
      <c r="F104" s="186"/>
      <c r="G104" s="212" t="s">
        <v>12</v>
      </c>
      <c r="H104" s="3">
        <f>SUM(C114:C117)</f>
        <v>998</v>
      </c>
      <c r="I104" s="2">
        <f>SUM(D114:D117)</f>
        <v>1397</v>
      </c>
      <c r="J104" s="2">
        <f t="shared" si="8"/>
        <v>2395</v>
      </c>
      <c r="K104" s="15"/>
      <c r="L104" s="15"/>
      <c r="M104" s="15"/>
    </row>
    <row r="105" spans="2:13" ht="15.75" thickBot="1">
      <c r="B105" s="202" t="s">
        <v>13</v>
      </c>
      <c r="C105" s="2">
        <v>891</v>
      </c>
      <c r="D105" s="19">
        <v>870</v>
      </c>
      <c r="E105" s="2">
        <f t="shared" si="9"/>
        <v>1761</v>
      </c>
      <c r="F105" s="186"/>
      <c r="G105" s="202" t="s">
        <v>101</v>
      </c>
      <c r="H105" s="19">
        <f>+C118</f>
        <v>3</v>
      </c>
      <c r="I105" s="2">
        <f>+D118</f>
        <v>3</v>
      </c>
      <c r="J105" s="2">
        <f t="shared" si="8"/>
        <v>6</v>
      </c>
      <c r="L105" s="15"/>
      <c r="M105" s="15"/>
    </row>
    <row r="106" spans="2:13" ht="15.75" thickBot="1">
      <c r="B106" s="202" t="s">
        <v>15</v>
      </c>
      <c r="C106" s="2">
        <v>772</v>
      </c>
      <c r="D106" s="19">
        <v>887</v>
      </c>
      <c r="E106" s="2">
        <f t="shared" si="9"/>
        <v>1659</v>
      </c>
      <c r="F106" s="186"/>
      <c r="G106" s="213" t="s">
        <v>14</v>
      </c>
      <c r="H106" s="206">
        <f>SUM(H101:H105)</f>
        <v>9786</v>
      </c>
      <c r="I106" s="205">
        <f>SUM(I101:I105)</f>
        <v>11419</v>
      </c>
      <c r="J106" s="205">
        <f t="shared" si="8"/>
        <v>21205</v>
      </c>
      <c r="K106" s="80"/>
      <c r="L106" s="15"/>
      <c r="M106" s="15"/>
    </row>
    <row r="107" spans="2:13" ht="15.75" thickBot="1">
      <c r="B107" s="202" t="s">
        <v>16</v>
      </c>
      <c r="C107" s="2">
        <v>592</v>
      </c>
      <c r="D107" s="19">
        <v>816</v>
      </c>
      <c r="E107" s="2">
        <f t="shared" si="9"/>
        <v>1408</v>
      </c>
      <c r="F107" s="186"/>
      <c r="K107" s="15"/>
      <c r="L107" s="15"/>
      <c r="M107" s="15"/>
    </row>
    <row r="108" spans="2:13" ht="15">
      <c r="B108" s="202" t="s">
        <v>17</v>
      </c>
      <c r="C108" s="2">
        <v>575</v>
      </c>
      <c r="D108" s="19">
        <v>704</v>
      </c>
      <c r="E108" s="2">
        <f t="shared" si="9"/>
        <v>1279</v>
      </c>
      <c r="F108" s="186"/>
      <c r="G108" s="207" t="s">
        <v>61</v>
      </c>
      <c r="H108" s="17">
        <f>SUM(C105:C109)</f>
        <v>3490</v>
      </c>
      <c r="I108" s="172"/>
      <c r="J108" s="4"/>
      <c r="K108" s="12"/>
      <c r="L108" s="12"/>
      <c r="M108" s="12"/>
    </row>
    <row r="109" spans="2:13" ht="15">
      <c r="B109" s="202" t="s">
        <v>18</v>
      </c>
      <c r="C109" s="2">
        <v>660</v>
      </c>
      <c r="D109" s="19">
        <v>841</v>
      </c>
      <c r="E109" s="2">
        <f t="shared" si="9"/>
        <v>1501</v>
      </c>
      <c r="F109" s="186"/>
      <c r="G109" s="208" t="s">
        <v>62</v>
      </c>
      <c r="H109" s="2">
        <f>SUM(D110:D113)</f>
        <v>2990</v>
      </c>
      <c r="I109" s="172"/>
      <c r="J109" s="4"/>
      <c r="K109" s="12"/>
      <c r="L109" s="12"/>
      <c r="M109" s="12"/>
    </row>
    <row r="110" spans="2:13" ht="15">
      <c r="B110" s="202" t="s">
        <v>19</v>
      </c>
      <c r="C110" s="2">
        <v>654</v>
      </c>
      <c r="D110" s="19">
        <v>840</v>
      </c>
      <c r="E110" s="2">
        <f t="shared" si="9"/>
        <v>1494</v>
      </c>
      <c r="F110" s="186"/>
      <c r="G110" s="208" t="s">
        <v>65</v>
      </c>
      <c r="H110" s="2">
        <f>SUM(E101:E104)</f>
        <v>5807</v>
      </c>
      <c r="I110" s="172"/>
      <c r="J110" s="4"/>
      <c r="K110" s="12"/>
      <c r="L110" s="12"/>
      <c r="M110" s="12"/>
    </row>
    <row r="111" spans="2:13" ht="15">
      <c r="B111" s="202" t="s">
        <v>20</v>
      </c>
      <c r="C111" s="2">
        <v>670</v>
      </c>
      <c r="D111" s="19">
        <v>853</v>
      </c>
      <c r="E111" s="2">
        <f t="shared" si="9"/>
        <v>1523</v>
      </c>
      <c r="F111" s="186"/>
      <c r="G111" s="208" t="s">
        <v>59</v>
      </c>
      <c r="H111" s="2">
        <f>SUM(E114:E117)</f>
        <v>2395</v>
      </c>
      <c r="I111" s="172"/>
      <c r="J111" s="12"/>
      <c r="K111" s="12"/>
      <c r="L111" s="12"/>
      <c r="M111" s="12"/>
    </row>
    <row r="112" spans="2:13" ht="15">
      <c r="B112" s="202" t="s">
        <v>21</v>
      </c>
      <c r="C112" s="2">
        <v>591</v>
      </c>
      <c r="D112" s="19">
        <v>716</v>
      </c>
      <c r="E112" s="2">
        <f t="shared" si="9"/>
        <v>1307</v>
      </c>
      <c r="F112" s="186"/>
      <c r="G112" s="208" t="s">
        <v>57</v>
      </c>
      <c r="H112" s="216">
        <v>292</v>
      </c>
      <c r="I112" s="172"/>
      <c r="J112" s="12"/>
      <c r="K112" s="12"/>
      <c r="L112" s="12"/>
      <c r="M112" s="12"/>
    </row>
    <row r="113" spans="2:13" ht="15">
      <c r="B113" s="202" t="s">
        <v>22</v>
      </c>
      <c r="C113" s="2">
        <v>484</v>
      </c>
      <c r="D113" s="19">
        <v>581</v>
      </c>
      <c r="E113" s="2">
        <f t="shared" si="9"/>
        <v>1065</v>
      </c>
      <c r="F113" s="186"/>
      <c r="G113" s="208" t="s">
        <v>58</v>
      </c>
      <c r="H113" s="216">
        <v>279</v>
      </c>
      <c r="I113" s="172"/>
      <c r="J113" s="12"/>
      <c r="K113" s="15"/>
      <c r="L113" s="15"/>
      <c r="M113" s="15"/>
    </row>
    <row r="114" spans="2:13" ht="15.75" thickBot="1">
      <c r="B114" s="202" t="s">
        <v>23</v>
      </c>
      <c r="C114" s="2">
        <v>357</v>
      </c>
      <c r="D114" s="19">
        <v>450</v>
      </c>
      <c r="E114" s="2">
        <f t="shared" si="9"/>
        <v>807</v>
      </c>
      <c r="F114" s="186"/>
      <c r="G114" s="208" t="s">
        <v>64</v>
      </c>
      <c r="H114" s="217">
        <v>229</v>
      </c>
      <c r="I114" s="194"/>
      <c r="J114" s="15"/>
      <c r="K114" s="15"/>
      <c r="L114" s="15"/>
      <c r="M114" s="15"/>
    </row>
    <row r="115" spans="2:13" ht="15">
      <c r="B115" s="202" t="s">
        <v>24</v>
      </c>
      <c r="C115" s="2">
        <v>271</v>
      </c>
      <c r="D115" s="19">
        <v>352</v>
      </c>
      <c r="E115" s="2">
        <f t="shared" si="9"/>
        <v>623</v>
      </c>
      <c r="F115" s="186"/>
      <c r="G115" s="209" t="s">
        <v>135</v>
      </c>
      <c r="H115" s="222">
        <v>926</v>
      </c>
      <c r="I115" s="12"/>
      <c r="J115" s="15"/>
      <c r="K115" s="15"/>
      <c r="L115" s="15"/>
      <c r="M115" s="15"/>
    </row>
    <row r="116" spans="2:13" ht="15">
      <c r="B116" s="202" t="s">
        <v>25</v>
      </c>
      <c r="C116" s="2">
        <v>177</v>
      </c>
      <c r="D116" s="19">
        <v>256</v>
      </c>
      <c r="E116" s="2">
        <f t="shared" si="9"/>
        <v>433</v>
      </c>
      <c r="F116" s="186"/>
      <c r="G116" s="208" t="s">
        <v>92</v>
      </c>
      <c r="H116" s="216">
        <v>239</v>
      </c>
      <c r="I116" s="12"/>
      <c r="J116" s="15"/>
      <c r="K116" s="15"/>
      <c r="L116" s="15"/>
      <c r="M116" s="15"/>
    </row>
    <row r="117" spans="2:13" ht="15.75" thickBot="1">
      <c r="B117" s="202" t="s">
        <v>26</v>
      </c>
      <c r="C117" s="2">
        <v>193</v>
      </c>
      <c r="D117" s="19">
        <v>339</v>
      </c>
      <c r="E117" s="2">
        <f t="shared" si="9"/>
        <v>532</v>
      </c>
      <c r="F117" s="186"/>
      <c r="G117" s="210" t="s">
        <v>93</v>
      </c>
      <c r="H117" s="217">
        <v>266</v>
      </c>
      <c r="I117" s="12"/>
      <c r="J117" s="15"/>
      <c r="K117" s="15"/>
      <c r="L117" s="15"/>
      <c r="M117" s="15"/>
    </row>
    <row r="118" spans="2:13" ht="15.75" thickBot="1">
      <c r="B118" s="202" t="s">
        <v>101</v>
      </c>
      <c r="C118" s="2">
        <v>3</v>
      </c>
      <c r="D118" s="19">
        <v>3</v>
      </c>
      <c r="E118" s="2">
        <f t="shared" si="9"/>
        <v>6</v>
      </c>
      <c r="F118" s="186"/>
      <c r="G118" s="12"/>
      <c r="H118" s="12"/>
      <c r="I118" s="12"/>
      <c r="J118" s="15"/>
      <c r="K118" s="15"/>
      <c r="L118" s="15"/>
      <c r="M118" s="15"/>
    </row>
    <row r="119" spans="2:13" ht="15.75" thickBot="1">
      <c r="B119" s="204" t="s">
        <v>14</v>
      </c>
      <c r="C119" s="205">
        <f>SUM(C101:C118)</f>
        <v>9786</v>
      </c>
      <c r="D119" s="206">
        <f>SUM(D101:D118)</f>
        <v>11419</v>
      </c>
      <c r="E119" s="205">
        <f>SUM(E101:E118)</f>
        <v>21205</v>
      </c>
      <c r="F119" s="186"/>
      <c r="G119" s="12"/>
      <c r="H119" s="12"/>
      <c r="I119" s="12"/>
      <c r="J119" s="12"/>
      <c r="K119" s="12"/>
      <c r="L119" s="12"/>
      <c r="M119" s="12"/>
    </row>
    <row r="120" spans="2:13" ht="18.75" customHeight="1" thickBot="1">
      <c r="B120" s="218" t="s">
        <v>109</v>
      </c>
      <c r="C120" s="12"/>
      <c r="D120" s="12"/>
      <c r="E120" s="83"/>
      <c r="F120" s="186"/>
      <c r="G120" s="12"/>
      <c r="H120" s="12"/>
      <c r="I120" s="12"/>
      <c r="J120" s="12"/>
      <c r="K120" s="12"/>
      <c r="L120" s="12"/>
      <c r="M120" s="12"/>
    </row>
    <row r="121" spans="2:13" s="87" customFormat="1" ht="26.25" customHeight="1" thickBot="1">
      <c r="B121" s="256" t="s">
        <v>45</v>
      </c>
      <c r="C121" s="258" t="s">
        <v>80</v>
      </c>
      <c r="D121" s="259"/>
      <c r="E121" s="260"/>
      <c r="F121" s="186"/>
      <c r="G121" s="256" t="s">
        <v>45</v>
      </c>
      <c r="H121" s="258" t="s">
        <v>80</v>
      </c>
      <c r="I121" s="259"/>
      <c r="J121" s="260"/>
      <c r="K121" s="89"/>
      <c r="L121" s="89"/>
      <c r="M121" s="89"/>
    </row>
    <row r="122" spans="2:13" ht="13.5" thickBot="1">
      <c r="B122" s="257"/>
      <c r="C122" s="199" t="s">
        <v>2</v>
      </c>
      <c r="D122" s="200" t="s">
        <v>3</v>
      </c>
      <c r="E122" s="201" t="s">
        <v>4</v>
      </c>
      <c r="F122" s="186"/>
      <c r="G122" s="257"/>
      <c r="H122" s="199" t="s">
        <v>2</v>
      </c>
      <c r="I122" s="200" t="s">
        <v>3</v>
      </c>
      <c r="J122" s="201" t="s">
        <v>4</v>
      </c>
      <c r="K122" s="12"/>
      <c r="L122" s="12"/>
      <c r="M122" s="12"/>
    </row>
    <row r="123" spans="2:13" ht="15">
      <c r="B123" s="202" t="s">
        <v>5</v>
      </c>
      <c r="C123" s="2">
        <v>543</v>
      </c>
      <c r="D123" s="19">
        <v>592</v>
      </c>
      <c r="E123" s="17">
        <f aca="true" t="shared" si="10" ref="E123:E140">SUM(C123:D123)</f>
        <v>1135</v>
      </c>
      <c r="F123" s="186"/>
      <c r="G123" s="211" t="s">
        <v>6</v>
      </c>
      <c r="H123" s="3">
        <f>SUM(C123:C124)</f>
        <v>1240</v>
      </c>
      <c r="I123" s="17">
        <f>SUM(D123:D124)</f>
        <v>1255</v>
      </c>
      <c r="J123" s="17">
        <f aca="true" t="shared" si="11" ref="J123:J128">SUM(H123:I123)</f>
        <v>2495</v>
      </c>
      <c r="K123" s="12"/>
      <c r="L123" s="12"/>
      <c r="M123" s="12"/>
    </row>
    <row r="124" spans="2:13" ht="15">
      <c r="B124" s="203" t="s">
        <v>7</v>
      </c>
      <c r="C124" s="2">
        <v>697</v>
      </c>
      <c r="D124" s="19">
        <v>663</v>
      </c>
      <c r="E124" s="2">
        <f t="shared" si="10"/>
        <v>1360</v>
      </c>
      <c r="F124" s="186"/>
      <c r="G124" s="212" t="s">
        <v>8</v>
      </c>
      <c r="H124" s="3">
        <f>SUM(C125:C126)</f>
        <v>1382</v>
      </c>
      <c r="I124" s="2">
        <f>SUM(D125:D126)</f>
        <v>1384</v>
      </c>
      <c r="J124" s="2">
        <f t="shared" si="11"/>
        <v>2766</v>
      </c>
      <c r="K124" s="12"/>
      <c r="L124" s="12"/>
      <c r="M124" s="12"/>
    </row>
    <row r="125" spans="2:13" ht="15">
      <c r="B125" s="202" t="s">
        <v>60</v>
      </c>
      <c r="C125" s="2">
        <v>682</v>
      </c>
      <c r="D125" s="19">
        <v>636</v>
      </c>
      <c r="E125" s="2">
        <f t="shared" si="10"/>
        <v>1318</v>
      </c>
      <c r="F125" s="186"/>
      <c r="G125" s="212" t="s">
        <v>10</v>
      </c>
      <c r="H125" s="3">
        <f>SUM(C127:C135)</f>
        <v>5100</v>
      </c>
      <c r="I125" s="2">
        <f>SUM(D127:D135)</f>
        <v>6383</v>
      </c>
      <c r="J125" s="2">
        <f t="shared" si="11"/>
        <v>11483</v>
      </c>
      <c r="K125" s="15"/>
      <c r="L125" s="15"/>
      <c r="M125" s="15"/>
    </row>
    <row r="126" spans="2:13" ht="15">
      <c r="B126" s="202" t="s">
        <v>11</v>
      </c>
      <c r="C126" s="2">
        <v>700</v>
      </c>
      <c r="D126" s="19">
        <v>748</v>
      </c>
      <c r="E126" s="2">
        <f t="shared" si="10"/>
        <v>1448</v>
      </c>
      <c r="F126" s="186"/>
      <c r="G126" s="212" t="s">
        <v>12</v>
      </c>
      <c r="H126" s="3">
        <f>SUM(C136:C139)</f>
        <v>981</v>
      </c>
      <c r="I126" s="2">
        <f>SUM(D136:D139)</f>
        <v>1558</v>
      </c>
      <c r="J126" s="2">
        <f t="shared" si="11"/>
        <v>2539</v>
      </c>
      <c r="K126" s="15"/>
      <c r="L126" s="15"/>
      <c r="M126" s="15"/>
    </row>
    <row r="127" spans="2:13" ht="15.75" thickBot="1">
      <c r="B127" s="202" t="s">
        <v>13</v>
      </c>
      <c r="C127" s="2">
        <v>737</v>
      </c>
      <c r="D127" s="19">
        <v>829</v>
      </c>
      <c r="E127" s="2">
        <f t="shared" si="10"/>
        <v>1566</v>
      </c>
      <c r="F127" s="186"/>
      <c r="G127" s="202" t="s">
        <v>101</v>
      </c>
      <c r="H127" s="19">
        <f>+C140</f>
        <v>2</v>
      </c>
      <c r="I127" s="2">
        <f>+D140</f>
        <v>3</v>
      </c>
      <c r="J127" s="2">
        <f t="shared" si="11"/>
        <v>5</v>
      </c>
      <c r="L127" s="15"/>
      <c r="M127" s="15"/>
    </row>
    <row r="128" spans="2:13" ht="15.75" thickBot="1">
      <c r="B128" s="202" t="s">
        <v>15</v>
      </c>
      <c r="C128" s="2">
        <v>649</v>
      </c>
      <c r="D128" s="19">
        <v>834</v>
      </c>
      <c r="E128" s="2">
        <f t="shared" si="10"/>
        <v>1483</v>
      </c>
      <c r="F128" s="186"/>
      <c r="G128" s="213" t="s">
        <v>14</v>
      </c>
      <c r="H128" s="206">
        <f>SUM(H123:H127)</f>
        <v>8705</v>
      </c>
      <c r="I128" s="205">
        <f>SUM(I123:I127)</f>
        <v>10583</v>
      </c>
      <c r="J128" s="205">
        <f t="shared" si="11"/>
        <v>19288</v>
      </c>
      <c r="K128" s="80"/>
      <c r="L128" s="15"/>
      <c r="M128" s="15"/>
    </row>
    <row r="129" spans="2:13" ht="15.75" thickBot="1">
      <c r="B129" s="202" t="s">
        <v>16</v>
      </c>
      <c r="C129" s="2">
        <v>525</v>
      </c>
      <c r="D129" s="19">
        <v>712</v>
      </c>
      <c r="E129" s="2">
        <f t="shared" si="10"/>
        <v>1237</v>
      </c>
      <c r="F129" s="186"/>
      <c r="K129" s="15"/>
      <c r="L129" s="15"/>
      <c r="M129" s="15"/>
    </row>
    <row r="130" spans="2:13" ht="15">
      <c r="B130" s="202" t="s">
        <v>17</v>
      </c>
      <c r="C130" s="2">
        <v>505</v>
      </c>
      <c r="D130" s="19">
        <v>718</v>
      </c>
      <c r="E130" s="2">
        <f t="shared" si="10"/>
        <v>1223</v>
      </c>
      <c r="F130" s="186"/>
      <c r="G130" s="207" t="s">
        <v>61</v>
      </c>
      <c r="H130" s="17">
        <f>SUM(C127:C131)</f>
        <v>2988</v>
      </c>
      <c r="I130" s="172"/>
      <c r="J130" s="4"/>
      <c r="K130" s="12"/>
      <c r="L130" s="12"/>
      <c r="M130" s="12"/>
    </row>
    <row r="131" spans="2:13" ht="15">
      <c r="B131" s="202" t="s">
        <v>18</v>
      </c>
      <c r="C131" s="2">
        <v>572</v>
      </c>
      <c r="D131" s="19">
        <v>747</v>
      </c>
      <c r="E131" s="2">
        <f t="shared" si="10"/>
        <v>1319</v>
      </c>
      <c r="F131" s="186"/>
      <c r="G131" s="208" t="s">
        <v>62</v>
      </c>
      <c r="H131" s="2">
        <f>SUM(D132:D135)</f>
        <v>2543</v>
      </c>
      <c r="I131" s="172"/>
      <c r="J131" s="4"/>
      <c r="K131" s="12"/>
      <c r="L131" s="12"/>
      <c r="M131" s="12"/>
    </row>
    <row r="132" spans="2:13" ht="15">
      <c r="B132" s="202" t="s">
        <v>19</v>
      </c>
      <c r="C132" s="2">
        <v>548</v>
      </c>
      <c r="D132" s="19">
        <v>720</v>
      </c>
      <c r="E132" s="2">
        <f t="shared" si="10"/>
        <v>1268</v>
      </c>
      <c r="F132" s="186"/>
      <c r="G132" s="208" t="s">
        <v>65</v>
      </c>
      <c r="H132" s="2">
        <f>SUM(E123:E126)</f>
        <v>5261</v>
      </c>
      <c r="I132" s="172"/>
      <c r="J132" s="4"/>
      <c r="K132" s="12"/>
      <c r="L132" s="12"/>
      <c r="M132" s="12"/>
    </row>
    <row r="133" spans="2:13" ht="15">
      <c r="B133" s="202" t="s">
        <v>20</v>
      </c>
      <c r="C133" s="2">
        <v>622</v>
      </c>
      <c r="D133" s="19">
        <v>678</v>
      </c>
      <c r="E133" s="2">
        <f t="shared" si="10"/>
        <v>1300</v>
      </c>
      <c r="F133" s="186"/>
      <c r="G133" s="208" t="s">
        <v>59</v>
      </c>
      <c r="H133" s="2">
        <f>SUM(E136:E139)</f>
        <v>2539</v>
      </c>
      <c r="I133" s="172"/>
      <c r="J133" s="12"/>
      <c r="K133" s="12"/>
      <c r="L133" s="12"/>
      <c r="M133" s="12"/>
    </row>
    <row r="134" spans="2:13" ht="15">
      <c r="B134" s="202" t="s">
        <v>21</v>
      </c>
      <c r="C134" s="2">
        <v>546</v>
      </c>
      <c r="D134" s="19">
        <v>650</v>
      </c>
      <c r="E134" s="2">
        <f t="shared" si="10"/>
        <v>1196</v>
      </c>
      <c r="F134" s="186"/>
      <c r="G134" s="208" t="s">
        <v>57</v>
      </c>
      <c r="H134" s="216">
        <v>242</v>
      </c>
      <c r="I134" s="172"/>
      <c r="J134" s="12"/>
      <c r="K134" s="12"/>
      <c r="L134" s="12"/>
      <c r="M134" s="12"/>
    </row>
    <row r="135" spans="2:13" ht="15">
      <c r="B135" s="202" t="s">
        <v>22</v>
      </c>
      <c r="C135" s="2">
        <v>396</v>
      </c>
      <c r="D135" s="19">
        <v>495</v>
      </c>
      <c r="E135" s="2">
        <f t="shared" si="10"/>
        <v>891</v>
      </c>
      <c r="F135" s="186"/>
      <c r="G135" s="208" t="s">
        <v>58</v>
      </c>
      <c r="H135" s="216">
        <v>266</v>
      </c>
      <c r="I135" s="172"/>
      <c r="J135" s="12"/>
      <c r="K135" s="15"/>
      <c r="L135" s="15"/>
      <c r="M135" s="15"/>
    </row>
    <row r="136" spans="2:13" ht="15.75" thickBot="1">
      <c r="B136" s="202" t="s">
        <v>23</v>
      </c>
      <c r="C136" s="2">
        <v>308</v>
      </c>
      <c r="D136" s="19">
        <v>457</v>
      </c>
      <c r="E136" s="2">
        <f t="shared" si="10"/>
        <v>765</v>
      </c>
      <c r="F136" s="186"/>
      <c r="G136" s="208" t="s">
        <v>64</v>
      </c>
      <c r="H136" s="217">
        <v>185</v>
      </c>
      <c r="I136" s="194"/>
      <c r="J136" s="15"/>
      <c r="K136" s="15"/>
      <c r="L136" s="15"/>
      <c r="M136" s="15"/>
    </row>
    <row r="137" spans="2:13" ht="15">
      <c r="B137" s="202" t="s">
        <v>24</v>
      </c>
      <c r="C137" s="2">
        <v>257</v>
      </c>
      <c r="D137" s="19">
        <v>365</v>
      </c>
      <c r="E137" s="2">
        <f t="shared" si="10"/>
        <v>622</v>
      </c>
      <c r="F137" s="186"/>
      <c r="G137" s="209" t="s">
        <v>135</v>
      </c>
      <c r="H137" s="222">
        <v>869</v>
      </c>
      <c r="I137" s="12"/>
      <c r="J137" s="15"/>
      <c r="K137" s="15"/>
      <c r="L137" s="15"/>
      <c r="M137" s="15"/>
    </row>
    <row r="138" spans="2:13" ht="15">
      <c r="B138" s="202" t="s">
        <v>25</v>
      </c>
      <c r="C138" s="2">
        <v>181</v>
      </c>
      <c r="D138" s="19">
        <v>281</v>
      </c>
      <c r="E138" s="2">
        <f t="shared" si="10"/>
        <v>462</v>
      </c>
      <c r="F138" s="186"/>
      <c r="G138" s="208" t="s">
        <v>92</v>
      </c>
      <c r="H138" s="216">
        <v>245</v>
      </c>
      <c r="I138" s="12"/>
      <c r="J138" s="15"/>
      <c r="K138" s="15"/>
      <c r="L138" s="15"/>
      <c r="M138" s="15"/>
    </row>
    <row r="139" spans="2:13" ht="15.75" thickBot="1">
      <c r="B139" s="202" t="s">
        <v>26</v>
      </c>
      <c r="C139" s="2">
        <v>235</v>
      </c>
      <c r="D139" s="19">
        <v>455</v>
      </c>
      <c r="E139" s="2">
        <f t="shared" si="10"/>
        <v>690</v>
      </c>
      <c r="F139" s="186"/>
      <c r="G139" s="210" t="s">
        <v>93</v>
      </c>
      <c r="H139" s="217">
        <v>266</v>
      </c>
      <c r="I139" s="12"/>
      <c r="J139" s="15"/>
      <c r="K139" s="15"/>
      <c r="L139" s="15"/>
      <c r="M139" s="15"/>
    </row>
    <row r="140" spans="2:13" ht="15.75" thickBot="1">
      <c r="B140" s="202" t="s">
        <v>101</v>
      </c>
      <c r="C140" s="2">
        <v>2</v>
      </c>
      <c r="D140" s="19">
        <v>3</v>
      </c>
      <c r="E140" s="2">
        <f t="shared" si="10"/>
        <v>5</v>
      </c>
      <c r="F140" s="186"/>
      <c r="G140" s="12"/>
      <c r="H140" s="12"/>
      <c r="I140" s="12"/>
      <c r="J140" s="15"/>
      <c r="K140" s="15"/>
      <c r="L140" s="15"/>
      <c r="M140" s="15"/>
    </row>
    <row r="141" spans="2:13" ht="15.75" thickBot="1">
      <c r="B141" s="204" t="s">
        <v>14</v>
      </c>
      <c r="C141" s="205">
        <f>SUM(C123:C140)</f>
        <v>8705</v>
      </c>
      <c r="D141" s="206">
        <f>SUM(D123:D140)</f>
        <v>10583</v>
      </c>
      <c r="E141" s="205">
        <f>SUM(E123:E140)</f>
        <v>19288</v>
      </c>
      <c r="F141" s="186"/>
      <c r="G141" s="12"/>
      <c r="H141" s="12"/>
      <c r="I141" s="12"/>
      <c r="J141" s="12"/>
      <c r="K141" s="12"/>
      <c r="L141" s="12"/>
      <c r="M141" s="12"/>
    </row>
    <row r="142" spans="2:13" ht="19.5" customHeight="1" thickBot="1">
      <c r="B142" s="218" t="s">
        <v>110</v>
      </c>
      <c r="E142" s="83"/>
      <c r="F142" s="186"/>
      <c r="G142" s="12"/>
      <c r="H142" s="12"/>
      <c r="I142" s="12"/>
      <c r="J142" s="12"/>
      <c r="K142" s="12"/>
      <c r="L142" s="12"/>
      <c r="M142" s="12"/>
    </row>
    <row r="143" spans="2:13" ht="26.25" customHeight="1" thickBot="1">
      <c r="B143" s="256" t="s">
        <v>45</v>
      </c>
      <c r="C143" s="258" t="s">
        <v>81</v>
      </c>
      <c r="D143" s="259"/>
      <c r="E143" s="260"/>
      <c r="F143" s="186"/>
      <c r="G143" s="256" t="s">
        <v>45</v>
      </c>
      <c r="H143" s="258" t="s">
        <v>81</v>
      </c>
      <c r="I143" s="266"/>
      <c r="J143" s="267"/>
      <c r="K143" s="12"/>
      <c r="L143" s="12"/>
      <c r="M143" s="12"/>
    </row>
    <row r="144" spans="2:13" ht="13.5" thickBot="1">
      <c r="B144" s="257"/>
      <c r="C144" s="199" t="s">
        <v>2</v>
      </c>
      <c r="D144" s="200" t="s">
        <v>3</v>
      </c>
      <c r="E144" s="201" t="s">
        <v>4</v>
      </c>
      <c r="F144" s="186"/>
      <c r="G144" s="257"/>
      <c r="H144" s="199" t="s">
        <v>2</v>
      </c>
      <c r="I144" s="200" t="s">
        <v>3</v>
      </c>
      <c r="J144" s="201" t="s">
        <v>4</v>
      </c>
      <c r="K144" s="12"/>
      <c r="L144" s="12"/>
      <c r="M144" s="12"/>
    </row>
    <row r="145" spans="2:13" ht="15">
      <c r="B145" s="202" t="s">
        <v>5</v>
      </c>
      <c r="C145" s="2">
        <v>963</v>
      </c>
      <c r="D145" s="19">
        <v>951</v>
      </c>
      <c r="E145" s="17">
        <f>SUM(C145:D145)</f>
        <v>1914</v>
      </c>
      <c r="F145" s="186"/>
      <c r="G145" s="211" t="s">
        <v>6</v>
      </c>
      <c r="H145" s="3">
        <f>SUM(C145:C146)</f>
        <v>2190</v>
      </c>
      <c r="I145" s="17">
        <f>SUM(D145:D146)</f>
        <v>2050</v>
      </c>
      <c r="J145" s="17">
        <f aca="true" t="shared" si="12" ref="J145:J150">SUM(H145:I145)</f>
        <v>4240</v>
      </c>
      <c r="K145" s="12"/>
      <c r="L145" s="12"/>
      <c r="M145" s="12"/>
    </row>
    <row r="146" spans="2:13" ht="15">
      <c r="B146" s="203" t="s">
        <v>7</v>
      </c>
      <c r="C146" s="2">
        <v>1227</v>
      </c>
      <c r="D146" s="19">
        <v>1099</v>
      </c>
      <c r="E146" s="2">
        <f aca="true" t="shared" si="13" ref="E146:E162">SUM(C146:D146)</f>
        <v>2326</v>
      </c>
      <c r="F146" s="186"/>
      <c r="G146" s="212" t="s">
        <v>8</v>
      </c>
      <c r="H146" s="3">
        <f>SUM(C147:C148)</f>
        <v>2091</v>
      </c>
      <c r="I146" s="2">
        <f>SUM(D147:D148)</f>
        <v>2152</v>
      </c>
      <c r="J146" s="2">
        <f t="shared" si="12"/>
        <v>4243</v>
      </c>
      <c r="K146" s="12"/>
      <c r="L146" s="12"/>
      <c r="M146" s="12"/>
    </row>
    <row r="147" spans="2:13" ht="15">
      <c r="B147" s="202" t="s">
        <v>60</v>
      </c>
      <c r="C147" s="2">
        <v>1069</v>
      </c>
      <c r="D147" s="19">
        <v>1059</v>
      </c>
      <c r="E147" s="2">
        <f t="shared" si="13"/>
        <v>2128</v>
      </c>
      <c r="F147" s="186"/>
      <c r="G147" s="212" t="s">
        <v>10</v>
      </c>
      <c r="H147" s="3">
        <f>SUM(C149:C157)</f>
        <v>6549</v>
      </c>
      <c r="I147" s="2">
        <f>SUM(D149:D157)</f>
        <v>8064</v>
      </c>
      <c r="J147" s="2">
        <f t="shared" si="12"/>
        <v>14613</v>
      </c>
      <c r="K147" s="12"/>
      <c r="L147" s="12"/>
      <c r="M147" s="12"/>
    </row>
    <row r="148" spans="2:13" ht="15">
      <c r="B148" s="202" t="s">
        <v>11</v>
      </c>
      <c r="C148" s="2">
        <v>1022</v>
      </c>
      <c r="D148" s="19">
        <v>1093</v>
      </c>
      <c r="E148" s="2">
        <f t="shared" si="13"/>
        <v>2115</v>
      </c>
      <c r="F148" s="186"/>
      <c r="G148" s="212" t="s">
        <v>12</v>
      </c>
      <c r="H148" s="3">
        <f>SUM(C158:C161)</f>
        <v>748</v>
      </c>
      <c r="I148" s="2">
        <f>SUM(D158:D161)</f>
        <v>1034</v>
      </c>
      <c r="J148" s="2">
        <f t="shared" si="12"/>
        <v>1782</v>
      </c>
      <c r="K148" s="12"/>
      <c r="L148" s="12"/>
      <c r="M148" s="12"/>
    </row>
    <row r="149" spans="2:13" ht="15.75" thickBot="1">
      <c r="B149" s="202" t="s">
        <v>13</v>
      </c>
      <c r="C149" s="2">
        <v>968</v>
      </c>
      <c r="D149" s="19">
        <v>1111</v>
      </c>
      <c r="E149" s="2">
        <f t="shared" si="13"/>
        <v>2079</v>
      </c>
      <c r="F149" s="186"/>
      <c r="G149" s="202" t="s">
        <v>101</v>
      </c>
      <c r="H149" s="19">
        <f>+C162</f>
        <v>0</v>
      </c>
      <c r="I149" s="2">
        <f>+D162</f>
        <v>0</v>
      </c>
      <c r="J149" s="2">
        <f t="shared" si="12"/>
        <v>0</v>
      </c>
      <c r="L149" s="12"/>
      <c r="M149" s="12"/>
    </row>
    <row r="150" spans="2:13" ht="15.75" thickBot="1">
      <c r="B150" s="202" t="s">
        <v>15</v>
      </c>
      <c r="C150" s="2">
        <v>831</v>
      </c>
      <c r="D150" s="19">
        <v>1087</v>
      </c>
      <c r="E150" s="2">
        <f t="shared" si="13"/>
        <v>1918</v>
      </c>
      <c r="F150" s="186"/>
      <c r="G150" s="213" t="s">
        <v>14</v>
      </c>
      <c r="H150" s="206">
        <f>SUM(H145:H149)</f>
        <v>11578</v>
      </c>
      <c r="I150" s="205">
        <f>SUM(I145:I149)</f>
        <v>13300</v>
      </c>
      <c r="J150" s="205">
        <f t="shared" si="12"/>
        <v>24878</v>
      </c>
      <c r="K150" s="80"/>
      <c r="L150" s="12"/>
      <c r="M150" s="12"/>
    </row>
    <row r="151" spans="2:13" ht="15.75" thickBot="1">
      <c r="B151" s="202" t="s">
        <v>16</v>
      </c>
      <c r="C151" s="2">
        <v>805</v>
      </c>
      <c r="D151" s="19">
        <v>1046</v>
      </c>
      <c r="E151" s="2">
        <f t="shared" si="13"/>
        <v>1851</v>
      </c>
      <c r="F151" s="186"/>
      <c r="K151" s="12"/>
      <c r="L151" s="12"/>
      <c r="M151" s="12"/>
    </row>
    <row r="152" spans="2:13" ht="15">
      <c r="B152" s="202" t="s">
        <v>17</v>
      </c>
      <c r="C152" s="2">
        <v>784</v>
      </c>
      <c r="D152" s="19">
        <v>1059</v>
      </c>
      <c r="E152" s="2">
        <f t="shared" si="13"/>
        <v>1843</v>
      </c>
      <c r="F152" s="186"/>
      <c r="G152" s="207" t="s">
        <v>61</v>
      </c>
      <c r="H152" s="17">
        <f>SUM(C149:C153)</f>
        <v>4198</v>
      </c>
      <c r="I152" s="172"/>
      <c r="J152" s="4"/>
      <c r="K152" s="12"/>
      <c r="L152" s="12"/>
      <c r="M152" s="12"/>
    </row>
    <row r="153" spans="2:13" ht="15">
      <c r="B153" s="202" t="s">
        <v>18</v>
      </c>
      <c r="C153" s="2">
        <v>810</v>
      </c>
      <c r="D153" s="19">
        <v>1058</v>
      </c>
      <c r="E153" s="2">
        <f t="shared" si="13"/>
        <v>1868</v>
      </c>
      <c r="F153" s="186"/>
      <c r="G153" s="208" t="s">
        <v>62</v>
      </c>
      <c r="H153" s="2">
        <f>SUM(D154:D157)</f>
        <v>2703</v>
      </c>
      <c r="I153" s="172"/>
      <c r="J153" s="4"/>
      <c r="K153" s="12"/>
      <c r="L153" s="12"/>
      <c r="M153" s="12"/>
    </row>
    <row r="154" spans="2:13" ht="15">
      <c r="B154" s="202" t="s">
        <v>19</v>
      </c>
      <c r="C154" s="2">
        <v>738</v>
      </c>
      <c r="D154" s="19">
        <v>920</v>
      </c>
      <c r="E154" s="2">
        <f t="shared" si="13"/>
        <v>1658</v>
      </c>
      <c r="F154" s="186"/>
      <c r="G154" s="208" t="s">
        <v>65</v>
      </c>
      <c r="H154" s="2">
        <f>SUM(E145:E148)</f>
        <v>8483</v>
      </c>
      <c r="I154" s="172"/>
      <c r="J154" s="4"/>
      <c r="K154" s="12"/>
      <c r="L154" s="12"/>
      <c r="M154" s="12"/>
    </row>
    <row r="155" spans="2:13" ht="15">
      <c r="B155" s="202" t="s">
        <v>20</v>
      </c>
      <c r="C155" s="2">
        <v>714</v>
      </c>
      <c r="D155" s="19">
        <v>732</v>
      </c>
      <c r="E155" s="2">
        <f t="shared" si="13"/>
        <v>1446</v>
      </c>
      <c r="F155" s="186"/>
      <c r="G155" s="208" t="s">
        <v>59</v>
      </c>
      <c r="H155" s="2">
        <f>SUM(E158:E161)</f>
        <v>1782</v>
      </c>
      <c r="I155" s="172"/>
      <c r="J155" s="12"/>
      <c r="K155" s="12"/>
      <c r="L155" s="12"/>
      <c r="M155" s="12"/>
    </row>
    <row r="156" spans="2:13" ht="15">
      <c r="B156" s="202" t="s">
        <v>21</v>
      </c>
      <c r="C156" s="2">
        <v>530</v>
      </c>
      <c r="D156" s="19">
        <v>609</v>
      </c>
      <c r="E156" s="2">
        <f t="shared" si="13"/>
        <v>1139</v>
      </c>
      <c r="F156" s="186"/>
      <c r="G156" s="208" t="s">
        <v>57</v>
      </c>
      <c r="H156" s="216">
        <v>472</v>
      </c>
      <c r="I156" s="172"/>
      <c r="J156" s="12"/>
      <c r="K156" s="12"/>
      <c r="L156" s="12"/>
      <c r="M156" s="12"/>
    </row>
    <row r="157" spans="2:13" ht="15">
      <c r="B157" s="202" t="s">
        <v>22</v>
      </c>
      <c r="C157" s="2">
        <v>369</v>
      </c>
      <c r="D157" s="19">
        <v>442</v>
      </c>
      <c r="E157" s="2">
        <f t="shared" si="13"/>
        <v>811</v>
      </c>
      <c r="F157" s="186"/>
      <c r="G157" s="208" t="s">
        <v>58</v>
      </c>
      <c r="H157" s="216">
        <v>404</v>
      </c>
      <c r="I157" s="172"/>
      <c r="J157" s="12"/>
      <c r="K157" s="12"/>
      <c r="L157" s="12"/>
      <c r="M157" s="12"/>
    </row>
    <row r="158" spans="2:13" ht="15.75" thickBot="1">
      <c r="B158" s="202" t="s">
        <v>23</v>
      </c>
      <c r="C158" s="2">
        <v>269</v>
      </c>
      <c r="D158" s="19">
        <v>327</v>
      </c>
      <c r="E158" s="2">
        <f t="shared" si="13"/>
        <v>596</v>
      </c>
      <c r="F158" s="186"/>
      <c r="G158" s="208" t="s">
        <v>64</v>
      </c>
      <c r="H158" s="217">
        <v>178</v>
      </c>
      <c r="I158" s="194"/>
      <c r="J158" s="12"/>
      <c r="K158" s="12"/>
      <c r="L158" s="12"/>
      <c r="M158" s="12"/>
    </row>
    <row r="159" spans="2:13" ht="15">
      <c r="B159" s="202" t="s">
        <v>24</v>
      </c>
      <c r="C159" s="2">
        <v>206</v>
      </c>
      <c r="D159" s="19">
        <v>280</v>
      </c>
      <c r="E159" s="2">
        <f t="shared" si="13"/>
        <v>486</v>
      </c>
      <c r="F159" s="186"/>
      <c r="G159" s="209" t="s">
        <v>135</v>
      </c>
      <c r="H159" s="222">
        <v>1436</v>
      </c>
      <c r="I159" s="12"/>
      <c r="J159" s="12"/>
      <c r="K159" s="12"/>
      <c r="L159" s="12"/>
      <c r="M159" s="12"/>
    </row>
    <row r="160" spans="2:13" ht="15">
      <c r="B160" s="202" t="s">
        <v>25</v>
      </c>
      <c r="C160" s="2">
        <v>139</v>
      </c>
      <c r="D160" s="19">
        <v>197</v>
      </c>
      <c r="E160" s="2">
        <f t="shared" si="13"/>
        <v>336</v>
      </c>
      <c r="F160" s="186"/>
      <c r="G160" s="208" t="s">
        <v>92</v>
      </c>
      <c r="H160" s="216">
        <v>476</v>
      </c>
      <c r="I160" s="12"/>
      <c r="J160" s="12"/>
      <c r="K160" s="12"/>
      <c r="L160" s="12"/>
      <c r="M160" s="12"/>
    </row>
    <row r="161" spans="2:13" ht="15.75" thickBot="1">
      <c r="B161" s="202" t="s">
        <v>26</v>
      </c>
      <c r="C161" s="2">
        <v>134</v>
      </c>
      <c r="D161" s="19">
        <v>230</v>
      </c>
      <c r="E161" s="2">
        <f t="shared" si="13"/>
        <v>364</v>
      </c>
      <c r="F161" s="186"/>
      <c r="G161" s="210" t="s">
        <v>93</v>
      </c>
      <c r="H161" s="217">
        <v>478</v>
      </c>
      <c r="I161" s="12"/>
      <c r="J161" s="12"/>
      <c r="K161" s="12"/>
      <c r="L161" s="12"/>
      <c r="M161" s="12"/>
    </row>
    <row r="162" spans="2:13" ht="15.75" thickBot="1">
      <c r="B162" s="202" t="s">
        <v>101</v>
      </c>
      <c r="C162" s="2">
        <v>0</v>
      </c>
      <c r="D162" s="19">
        <v>0</v>
      </c>
      <c r="E162" s="2">
        <f t="shared" si="13"/>
        <v>0</v>
      </c>
      <c r="F162" s="186"/>
      <c r="G162" s="12"/>
      <c r="H162" s="12"/>
      <c r="I162" s="12"/>
      <c r="J162" s="12"/>
      <c r="K162" s="12"/>
      <c r="L162" s="12"/>
      <c r="M162" s="12"/>
    </row>
    <row r="163" spans="2:13" ht="15.75" thickBot="1">
      <c r="B163" s="204" t="s">
        <v>14</v>
      </c>
      <c r="C163" s="205">
        <f>SUM(C145:C162)</f>
        <v>11578</v>
      </c>
      <c r="D163" s="206">
        <f>SUM(D145:D162)</f>
        <v>13300</v>
      </c>
      <c r="E163" s="205">
        <f>SUM(E145:E162)</f>
        <v>24878</v>
      </c>
      <c r="F163" s="186"/>
      <c r="G163" s="12"/>
      <c r="H163" s="12"/>
      <c r="I163" s="12"/>
      <c r="J163" s="12"/>
      <c r="K163" s="12"/>
      <c r="L163" s="12"/>
      <c r="M163" s="12"/>
    </row>
    <row r="164" spans="2:13" ht="21.75" customHeight="1" thickBot="1">
      <c r="B164" s="218" t="s">
        <v>111</v>
      </c>
      <c r="E164" s="83"/>
      <c r="F164" s="186"/>
      <c r="G164" s="12"/>
      <c r="H164" s="12"/>
      <c r="I164" s="12"/>
      <c r="J164" s="12"/>
      <c r="K164" s="12"/>
      <c r="L164" s="12"/>
      <c r="M164" s="12"/>
    </row>
    <row r="165" spans="2:13" ht="26.25" customHeight="1" thickBot="1">
      <c r="B165" s="256" t="s">
        <v>45</v>
      </c>
      <c r="C165" s="258" t="s">
        <v>82</v>
      </c>
      <c r="D165" s="259"/>
      <c r="E165" s="260"/>
      <c r="F165" s="186"/>
      <c r="G165" s="256" t="s">
        <v>45</v>
      </c>
      <c r="H165" s="258" t="s">
        <v>82</v>
      </c>
      <c r="I165" s="259"/>
      <c r="J165" s="260"/>
      <c r="K165" s="12"/>
      <c r="L165" s="12"/>
      <c r="M165" s="12"/>
    </row>
    <row r="166" spans="2:13" ht="13.5" thickBot="1">
      <c r="B166" s="257"/>
      <c r="C166" s="199" t="s">
        <v>2</v>
      </c>
      <c r="D166" s="200" t="s">
        <v>3</v>
      </c>
      <c r="E166" s="201" t="s">
        <v>4</v>
      </c>
      <c r="F166" s="186"/>
      <c r="G166" s="257"/>
      <c r="H166" s="199" t="s">
        <v>2</v>
      </c>
      <c r="I166" s="200" t="s">
        <v>3</v>
      </c>
      <c r="J166" s="201" t="s">
        <v>4</v>
      </c>
      <c r="K166" s="12"/>
      <c r="L166" s="12"/>
      <c r="M166" s="12"/>
    </row>
    <row r="167" spans="2:13" ht="15">
      <c r="B167" s="202" t="s">
        <v>5</v>
      </c>
      <c r="C167" s="2">
        <v>9</v>
      </c>
      <c r="D167" s="19">
        <v>10</v>
      </c>
      <c r="E167" s="17">
        <f aca="true" t="shared" si="14" ref="E167:E184">SUM(C167:D167)</f>
        <v>19</v>
      </c>
      <c r="F167" s="186"/>
      <c r="G167" s="211" t="s">
        <v>6</v>
      </c>
      <c r="H167" s="3">
        <f>SUM(C167:C168)</f>
        <v>37</v>
      </c>
      <c r="I167" s="17">
        <f>SUM(D167:D168)</f>
        <v>34</v>
      </c>
      <c r="J167" s="17">
        <f aca="true" t="shared" si="15" ref="J167:J172">SUM(H167:I167)</f>
        <v>71</v>
      </c>
      <c r="K167" s="12"/>
      <c r="L167" s="12"/>
      <c r="M167" s="12"/>
    </row>
    <row r="168" spans="2:13" ht="15">
      <c r="B168" s="203" t="s">
        <v>7</v>
      </c>
      <c r="C168" s="2">
        <v>28</v>
      </c>
      <c r="D168" s="19">
        <v>24</v>
      </c>
      <c r="E168" s="2">
        <f t="shared" si="14"/>
        <v>52</v>
      </c>
      <c r="F168" s="186"/>
      <c r="G168" s="212" t="s">
        <v>8</v>
      </c>
      <c r="H168" s="3">
        <f>SUM(C169:C170)</f>
        <v>78</v>
      </c>
      <c r="I168" s="2">
        <f>SUM(D169:D170)</f>
        <v>64</v>
      </c>
      <c r="J168" s="2">
        <f t="shared" si="15"/>
        <v>142</v>
      </c>
      <c r="K168" s="12"/>
      <c r="L168" s="12"/>
      <c r="M168" s="12"/>
    </row>
    <row r="169" spans="2:13" ht="15">
      <c r="B169" s="202" t="s">
        <v>60</v>
      </c>
      <c r="C169" s="2">
        <v>37</v>
      </c>
      <c r="D169" s="19">
        <v>27</v>
      </c>
      <c r="E169" s="2">
        <f t="shared" si="14"/>
        <v>64</v>
      </c>
      <c r="F169" s="186"/>
      <c r="G169" s="212" t="s">
        <v>10</v>
      </c>
      <c r="H169" s="3">
        <f>SUM(C171:C179)</f>
        <v>355</v>
      </c>
      <c r="I169" s="2">
        <f>SUM(D171:D179)</f>
        <v>302</v>
      </c>
      <c r="J169" s="2">
        <f t="shared" si="15"/>
        <v>657</v>
      </c>
      <c r="K169" s="12"/>
      <c r="L169" s="12"/>
      <c r="M169" s="12"/>
    </row>
    <row r="170" spans="2:13" ht="15">
      <c r="B170" s="202" t="s">
        <v>11</v>
      </c>
      <c r="C170" s="2">
        <v>41</v>
      </c>
      <c r="D170" s="19">
        <v>37</v>
      </c>
      <c r="E170" s="2">
        <f t="shared" si="14"/>
        <v>78</v>
      </c>
      <c r="F170" s="186"/>
      <c r="G170" s="212" t="s">
        <v>12</v>
      </c>
      <c r="H170" s="3">
        <f>SUM(C180:C183)</f>
        <v>70</v>
      </c>
      <c r="I170" s="2">
        <f>SUM(D180:D183)</f>
        <v>94</v>
      </c>
      <c r="J170" s="2">
        <f t="shared" si="15"/>
        <v>164</v>
      </c>
      <c r="K170" s="15"/>
      <c r="L170" s="15"/>
      <c r="M170" s="15"/>
    </row>
    <row r="171" spans="2:13" ht="15.75" thickBot="1">
      <c r="B171" s="202" t="s">
        <v>13</v>
      </c>
      <c r="C171" s="2">
        <v>45</v>
      </c>
      <c r="D171" s="19">
        <v>38</v>
      </c>
      <c r="E171" s="2">
        <f t="shared" si="14"/>
        <v>83</v>
      </c>
      <c r="F171" s="186"/>
      <c r="G171" s="202" t="s">
        <v>101</v>
      </c>
      <c r="H171" s="19">
        <f>+C184</f>
        <v>1</v>
      </c>
      <c r="I171" s="2">
        <f>+D184</f>
        <v>0</v>
      </c>
      <c r="J171" s="2">
        <f t="shared" si="15"/>
        <v>1</v>
      </c>
      <c r="L171" s="15"/>
      <c r="M171" s="15"/>
    </row>
    <row r="172" spans="2:13" ht="15.75" thickBot="1">
      <c r="B172" s="202" t="s">
        <v>15</v>
      </c>
      <c r="C172" s="2">
        <v>37</v>
      </c>
      <c r="D172" s="19">
        <v>25</v>
      </c>
      <c r="E172" s="2">
        <f t="shared" si="14"/>
        <v>62</v>
      </c>
      <c r="F172" s="186"/>
      <c r="G172" s="213" t="s">
        <v>14</v>
      </c>
      <c r="H172" s="206">
        <f>SUM(H167:H171)</f>
        <v>541</v>
      </c>
      <c r="I172" s="205">
        <f>SUM(I167:I171)</f>
        <v>494</v>
      </c>
      <c r="J172" s="205">
        <f t="shared" si="15"/>
        <v>1035</v>
      </c>
      <c r="K172" s="80"/>
      <c r="L172" s="15"/>
      <c r="M172" s="15"/>
    </row>
    <row r="173" spans="2:13" ht="15.75" thickBot="1">
      <c r="B173" s="202" t="s">
        <v>16</v>
      </c>
      <c r="C173" s="2">
        <v>34</v>
      </c>
      <c r="D173" s="19">
        <v>28</v>
      </c>
      <c r="E173" s="2">
        <f t="shared" si="14"/>
        <v>62</v>
      </c>
      <c r="F173" s="186"/>
      <c r="K173" s="15"/>
      <c r="L173" s="15"/>
      <c r="M173" s="15"/>
    </row>
    <row r="174" spans="2:13" ht="15">
      <c r="B174" s="202" t="s">
        <v>17</v>
      </c>
      <c r="C174" s="2">
        <v>29</v>
      </c>
      <c r="D174" s="19">
        <v>30</v>
      </c>
      <c r="E174" s="2">
        <f t="shared" si="14"/>
        <v>59</v>
      </c>
      <c r="F174" s="186"/>
      <c r="G174" s="207" t="s">
        <v>61</v>
      </c>
      <c r="H174" s="17">
        <f>SUM(C171:C175)</f>
        <v>187</v>
      </c>
      <c r="I174" s="172"/>
      <c r="J174" s="4"/>
      <c r="K174" s="15"/>
      <c r="L174" s="15"/>
      <c r="M174" s="15"/>
    </row>
    <row r="175" spans="2:13" ht="15">
      <c r="B175" s="202" t="s">
        <v>18</v>
      </c>
      <c r="C175" s="2">
        <v>42</v>
      </c>
      <c r="D175" s="19">
        <v>35</v>
      </c>
      <c r="E175" s="2">
        <f t="shared" si="14"/>
        <v>77</v>
      </c>
      <c r="F175" s="186"/>
      <c r="G175" s="208" t="s">
        <v>62</v>
      </c>
      <c r="H175" s="2">
        <f>SUM(D176:D179)</f>
        <v>146</v>
      </c>
      <c r="I175" s="172"/>
      <c r="J175" s="4"/>
      <c r="K175" s="12"/>
      <c r="L175" s="12"/>
      <c r="M175" s="12"/>
    </row>
    <row r="176" spans="2:13" ht="15">
      <c r="B176" s="202" t="s">
        <v>19</v>
      </c>
      <c r="C176" s="2">
        <v>37</v>
      </c>
      <c r="D176" s="19">
        <v>43</v>
      </c>
      <c r="E176" s="2">
        <f t="shared" si="14"/>
        <v>80</v>
      </c>
      <c r="F176" s="186"/>
      <c r="G176" s="208" t="s">
        <v>65</v>
      </c>
      <c r="H176" s="2">
        <f>SUM(E167:E170)</f>
        <v>213</v>
      </c>
      <c r="I176" s="172"/>
      <c r="J176" s="4"/>
      <c r="K176" s="12"/>
      <c r="L176" s="12"/>
      <c r="M176" s="12"/>
    </row>
    <row r="177" spans="2:13" ht="15">
      <c r="B177" s="202" t="s">
        <v>20</v>
      </c>
      <c r="C177" s="2">
        <v>52</v>
      </c>
      <c r="D177" s="19">
        <v>40</v>
      </c>
      <c r="E177" s="2">
        <f t="shared" si="14"/>
        <v>92</v>
      </c>
      <c r="F177" s="186"/>
      <c r="G177" s="208" t="s">
        <v>59</v>
      </c>
      <c r="H177" s="2">
        <f>SUM(E180:E183)</f>
        <v>164</v>
      </c>
      <c r="I177" s="172"/>
      <c r="J177" s="12"/>
      <c r="K177" s="12"/>
      <c r="L177" s="12"/>
      <c r="M177" s="12"/>
    </row>
    <row r="178" spans="2:13" ht="15">
      <c r="B178" s="202" t="s">
        <v>21</v>
      </c>
      <c r="C178" s="2">
        <v>48</v>
      </c>
      <c r="D178" s="19">
        <v>34</v>
      </c>
      <c r="E178" s="2">
        <f t="shared" si="14"/>
        <v>82</v>
      </c>
      <c r="F178" s="186"/>
      <c r="G178" s="208" t="s">
        <v>57</v>
      </c>
      <c r="H178" s="216">
        <v>8</v>
      </c>
      <c r="I178" s="172"/>
      <c r="J178" s="12"/>
      <c r="K178" s="12"/>
      <c r="L178" s="12"/>
      <c r="M178" s="12"/>
    </row>
    <row r="179" spans="2:13" ht="15">
      <c r="B179" s="202" t="s">
        <v>22</v>
      </c>
      <c r="C179" s="2">
        <v>31</v>
      </c>
      <c r="D179" s="19">
        <v>29</v>
      </c>
      <c r="E179" s="2">
        <f t="shared" si="14"/>
        <v>60</v>
      </c>
      <c r="F179" s="186"/>
      <c r="G179" s="208" t="s">
        <v>58</v>
      </c>
      <c r="H179" s="216">
        <v>10</v>
      </c>
      <c r="I179" s="172"/>
      <c r="J179" s="12"/>
      <c r="K179" s="12"/>
      <c r="L179" s="12"/>
      <c r="M179" s="12"/>
    </row>
    <row r="180" spans="2:13" ht="15.75" thickBot="1">
      <c r="B180" s="202" t="s">
        <v>23</v>
      </c>
      <c r="C180" s="2">
        <v>18</v>
      </c>
      <c r="D180" s="19">
        <v>28</v>
      </c>
      <c r="E180" s="2">
        <f t="shared" si="14"/>
        <v>46</v>
      </c>
      <c r="F180" s="186"/>
      <c r="G180" s="208" t="s">
        <v>64</v>
      </c>
      <c r="H180" s="217">
        <v>10</v>
      </c>
      <c r="I180" s="194"/>
      <c r="J180" s="12"/>
      <c r="K180" s="15"/>
      <c r="L180" s="15"/>
      <c r="M180" s="15"/>
    </row>
    <row r="181" spans="2:13" ht="15">
      <c r="B181" s="202" t="s">
        <v>24</v>
      </c>
      <c r="C181" s="2">
        <v>22</v>
      </c>
      <c r="D181" s="19">
        <v>26</v>
      </c>
      <c r="E181" s="2">
        <f t="shared" si="14"/>
        <v>48</v>
      </c>
      <c r="F181" s="186"/>
      <c r="G181" s="209" t="s">
        <v>135</v>
      </c>
      <c r="H181" s="222">
        <v>10</v>
      </c>
      <c r="I181" s="12"/>
      <c r="J181" s="15"/>
      <c r="K181" s="12"/>
      <c r="L181" s="12"/>
      <c r="M181" s="12"/>
    </row>
    <row r="182" spans="2:13" ht="15">
      <c r="B182" s="202" t="s">
        <v>25</v>
      </c>
      <c r="C182" s="2">
        <v>18</v>
      </c>
      <c r="D182" s="19">
        <v>20</v>
      </c>
      <c r="E182" s="2">
        <f t="shared" si="14"/>
        <v>38</v>
      </c>
      <c r="F182" s="186"/>
      <c r="G182" s="208" t="s">
        <v>92</v>
      </c>
      <c r="H182" s="216">
        <v>4</v>
      </c>
      <c r="I182" s="12"/>
      <c r="J182" s="12"/>
      <c r="K182" s="12"/>
      <c r="L182" s="12"/>
      <c r="M182" s="12"/>
    </row>
    <row r="183" spans="2:13" ht="15.75" thickBot="1">
      <c r="B183" s="202" t="s">
        <v>26</v>
      </c>
      <c r="C183" s="2">
        <v>12</v>
      </c>
      <c r="D183" s="19">
        <v>20</v>
      </c>
      <c r="E183" s="2">
        <f t="shared" si="14"/>
        <v>32</v>
      </c>
      <c r="F183" s="186"/>
      <c r="G183" s="210" t="s">
        <v>93</v>
      </c>
      <c r="H183" s="217">
        <v>9</v>
      </c>
      <c r="I183" s="12"/>
      <c r="J183" s="12"/>
      <c r="K183" s="12"/>
      <c r="L183" s="12"/>
      <c r="M183" s="12"/>
    </row>
    <row r="184" spans="2:13" ht="15.75" thickBot="1">
      <c r="B184" s="202" t="s">
        <v>101</v>
      </c>
      <c r="C184" s="2">
        <v>1</v>
      </c>
      <c r="D184" s="19">
        <v>0</v>
      </c>
      <c r="E184" s="2">
        <f t="shared" si="14"/>
        <v>1</v>
      </c>
      <c r="F184" s="186"/>
      <c r="G184" s="12"/>
      <c r="H184" s="12"/>
      <c r="I184" s="12"/>
      <c r="J184" s="12"/>
      <c r="K184" s="12"/>
      <c r="L184" s="12"/>
      <c r="M184" s="12"/>
    </row>
    <row r="185" spans="2:13" ht="15.75" thickBot="1">
      <c r="B185" s="204" t="s">
        <v>14</v>
      </c>
      <c r="C185" s="205">
        <f>SUM(C167:C184)</f>
        <v>541</v>
      </c>
      <c r="D185" s="206">
        <f>SUM(D167:D184)</f>
        <v>494</v>
      </c>
      <c r="E185" s="205">
        <f>SUM(E167:E184)</f>
        <v>1035</v>
      </c>
      <c r="F185" s="186"/>
      <c r="G185" s="12"/>
      <c r="H185" s="12"/>
      <c r="I185" s="12"/>
      <c r="J185" s="12"/>
      <c r="K185" s="12"/>
      <c r="L185" s="12"/>
      <c r="M185" s="12"/>
    </row>
    <row r="186" spans="2:13" ht="21" customHeight="1" thickBot="1">
      <c r="B186" s="218" t="s">
        <v>112</v>
      </c>
      <c r="E186" s="18"/>
      <c r="F186" s="186"/>
      <c r="G186" s="12"/>
      <c r="H186" s="12"/>
      <c r="I186" s="12"/>
      <c r="J186" s="12"/>
      <c r="K186" s="12"/>
      <c r="L186" s="12"/>
      <c r="M186" s="12"/>
    </row>
    <row r="187" spans="2:13" ht="25.5" customHeight="1" thickBot="1">
      <c r="B187" s="256" t="s">
        <v>45</v>
      </c>
      <c r="C187" s="258" t="s">
        <v>83</v>
      </c>
      <c r="D187" s="259"/>
      <c r="E187" s="260"/>
      <c r="F187" s="186"/>
      <c r="G187" s="256" t="s">
        <v>45</v>
      </c>
      <c r="H187" s="258" t="s">
        <v>83</v>
      </c>
      <c r="I187" s="259"/>
      <c r="J187" s="260"/>
      <c r="K187" s="12"/>
      <c r="L187" s="12"/>
      <c r="M187" s="12"/>
    </row>
    <row r="188" spans="2:13" ht="13.5" thickBot="1">
      <c r="B188" s="257"/>
      <c r="C188" s="199" t="s">
        <v>2</v>
      </c>
      <c r="D188" s="200" t="s">
        <v>3</v>
      </c>
      <c r="E188" s="201" t="s">
        <v>4</v>
      </c>
      <c r="F188" s="186"/>
      <c r="G188" s="257"/>
      <c r="H188" s="199" t="s">
        <v>2</v>
      </c>
      <c r="I188" s="200" t="s">
        <v>3</v>
      </c>
      <c r="J188" s="201" t="s">
        <v>4</v>
      </c>
      <c r="K188" s="12"/>
      <c r="L188" s="12"/>
      <c r="M188" s="12"/>
    </row>
    <row r="189" spans="2:13" ht="15">
      <c r="B189" s="202" t="s">
        <v>5</v>
      </c>
      <c r="C189" s="2">
        <v>8</v>
      </c>
      <c r="D189" s="19">
        <v>7</v>
      </c>
      <c r="E189" s="17">
        <f aca="true" t="shared" si="16" ref="E189:E206">SUM(C189:D189)</f>
        <v>15</v>
      </c>
      <c r="F189" s="186"/>
      <c r="G189" s="211" t="s">
        <v>6</v>
      </c>
      <c r="H189" s="3">
        <f>SUM(C189:C190)</f>
        <v>16</v>
      </c>
      <c r="I189" s="17">
        <f>SUM(D189:D190)</f>
        <v>27</v>
      </c>
      <c r="J189" s="17">
        <f aca="true" t="shared" si="17" ref="J189:J194">SUM(H189:I189)</f>
        <v>43</v>
      </c>
      <c r="K189" s="12"/>
      <c r="L189" s="12"/>
      <c r="M189" s="12"/>
    </row>
    <row r="190" spans="2:13" ht="15">
      <c r="B190" s="203" t="s">
        <v>7</v>
      </c>
      <c r="C190" s="2">
        <v>8</v>
      </c>
      <c r="D190" s="19">
        <v>20</v>
      </c>
      <c r="E190" s="2">
        <f t="shared" si="16"/>
        <v>28</v>
      </c>
      <c r="F190" s="186"/>
      <c r="G190" s="212" t="s">
        <v>8</v>
      </c>
      <c r="H190" s="3">
        <f>SUM(C191:C192)</f>
        <v>31</v>
      </c>
      <c r="I190" s="2">
        <f>SUM(D191:D192)</f>
        <v>30</v>
      </c>
      <c r="J190" s="2">
        <f t="shared" si="17"/>
        <v>61</v>
      </c>
      <c r="K190" s="12"/>
      <c r="L190" s="12"/>
      <c r="M190" s="12"/>
    </row>
    <row r="191" spans="2:13" ht="15">
      <c r="B191" s="202" t="s">
        <v>60</v>
      </c>
      <c r="C191" s="2">
        <v>11</v>
      </c>
      <c r="D191" s="19">
        <v>20</v>
      </c>
      <c r="E191" s="2">
        <f t="shared" si="16"/>
        <v>31</v>
      </c>
      <c r="F191" s="186"/>
      <c r="G191" s="212" t="s">
        <v>10</v>
      </c>
      <c r="H191" s="3">
        <f>SUM(C193:C201)</f>
        <v>111</v>
      </c>
      <c r="I191" s="2">
        <f>SUM(D193:D201)</f>
        <v>116</v>
      </c>
      <c r="J191" s="2">
        <f t="shared" si="17"/>
        <v>227</v>
      </c>
      <c r="K191" s="12"/>
      <c r="L191" s="12"/>
      <c r="M191" s="12"/>
    </row>
    <row r="192" spans="2:13" ht="15">
      <c r="B192" s="202" t="s">
        <v>11</v>
      </c>
      <c r="C192" s="2">
        <v>20</v>
      </c>
      <c r="D192" s="19">
        <v>10</v>
      </c>
      <c r="E192" s="2">
        <f t="shared" si="16"/>
        <v>30</v>
      </c>
      <c r="F192" s="186"/>
      <c r="G192" s="212" t="s">
        <v>12</v>
      </c>
      <c r="H192" s="3">
        <f>SUM(C202:C205)</f>
        <v>39</v>
      </c>
      <c r="I192" s="2">
        <f>SUM(D202:D205)</f>
        <v>27</v>
      </c>
      <c r="J192" s="2">
        <f t="shared" si="17"/>
        <v>66</v>
      </c>
      <c r="K192" s="12"/>
      <c r="L192" s="12"/>
      <c r="M192" s="12"/>
    </row>
    <row r="193" spans="2:13" ht="15.75" thickBot="1">
      <c r="B193" s="202" t="s">
        <v>13</v>
      </c>
      <c r="C193" s="2">
        <v>9</v>
      </c>
      <c r="D193" s="19">
        <v>12</v>
      </c>
      <c r="E193" s="2">
        <f t="shared" si="16"/>
        <v>21</v>
      </c>
      <c r="F193" s="186"/>
      <c r="G193" s="202" t="s">
        <v>101</v>
      </c>
      <c r="H193" s="19">
        <f>+C206</f>
        <v>0</v>
      </c>
      <c r="I193" s="2">
        <f>+D206</f>
        <v>0</v>
      </c>
      <c r="J193" s="2">
        <f t="shared" si="17"/>
        <v>0</v>
      </c>
      <c r="L193" s="12"/>
      <c r="M193" s="12"/>
    </row>
    <row r="194" spans="2:13" ht="15.75" thickBot="1">
      <c r="B194" s="202" t="s">
        <v>15</v>
      </c>
      <c r="C194" s="2">
        <v>7</v>
      </c>
      <c r="D194" s="19">
        <v>13</v>
      </c>
      <c r="E194" s="2">
        <f t="shared" si="16"/>
        <v>20</v>
      </c>
      <c r="F194" s="186"/>
      <c r="G194" s="213" t="s">
        <v>14</v>
      </c>
      <c r="H194" s="206">
        <f>SUM(H189:H193)</f>
        <v>197</v>
      </c>
      <c r="I194" s="205">
        <f>SUM(I189:I193)</f>
        <v>200</v>
      </c>
      <c r="J194" s="205">
        <f t="shared" si="17"/>
        <v>397</v>
      </c>
      <c r="K194" s="80"/>
      <c r="L194" s="12"/>
      <c r="M194" s="12"/>
    </row>
    <row r="195" spans="2:13" ht="15.75" thickBot="1">
      <c r="B195" s="202" t="s">
        <v>16</v>
      </c>
      <c r="C195" s="2">
        <v>10</v>
      </c>
      <c r="D195" s="19">
        <v>15</v>
      </c>
      <c r="E195" s="2">
        <f t="shared" si="16"/>
        <v>25</v>
      </c>
      <c r="F195" s="186"/>
      <c r="K195" s="12"/>
      <c r="L195" s="12"/>
      <c r="M195" s="12"/>
    </row>
    <row r="196" spans="2:13" ht="15">
      <c r="B196" s="202" t="s">
        <v>17</v>
      </c>
      <c r="C196" s="2">
        <v>12</v>
      </c>
      <c r="D196" s="19">
        <v>12</v>
      </c>
      <c r="E196" s="2">
        <f t="shared" si="16"/>
        <v>24</v>
      </c>
      <c r="F196" s="186"/>
      <c r="G196" s="207" t="s">
        <v>61</v>
      </c>
      <c r="H196" s="17">
        <f>SUM(C193:C197)</f>
        <v>45</v>
      </c>
      <c r="I196" s="172"/>
      <c r="J196" s="4"/>
      <c r="K196" s="12"/>
      <c r="L196" s="12"/>
      <c r="M196" s="12"/>
    </row>
    <row r="197" spans="2:13" ht="15">
      <c r="B197" s="202" t="s">
        <v>18</v>
      </c>
      <c r="C197" s="2">
        <v>7</v>
      </c>
      <c r="D197" s="19">
        <v>10</v>
      </c>
      <c r="E197" s="2">
        <f t="shared" si="16"/>
        <v>17</v>
      </c>
      <c r="F197" s="186"/>
      <c r="G197" s="208" t="s">
        <v>62</v>
      </c>
      <c r="H197" s="2">
        <f>SUM(D198:D201)</f>
        <v>54</v>
      </c>
      <c r="I197" s="172"/>
      <c r="J197" s="4"/>
      <c r="K197" s="12"/>
      <c r="L197" s="12"/>
      <c r="M197" s="12"/>
    </row>
    <row r="198" spans="2:13" ht="15">
      <c r="B198" s="202" t="s">
        <v>19</v>
      </c>
      <c r="C198" s="2">
        <v>15</v>
      </c>
      <c r="D198" s="19">
        <v>15</v>
      </c>
      <c r="E198" s="2">
        <f t="shared" si="16"/>
        <v>30</v>
      </c>
      <c r="F198" s="186"/>
      <c r="G198" s="208" t="s">
        <v>65</v>
      </c>
      <c r="H198" s="2">
        <f>SUM(E189:E192)</f>
        <v>104</v>
      </c>
      <c r="I198" s="172"/>
      <c r="J198" s="4"/>
      <c r="K198" s="12"/>
      <c r="L198" s="12"/>
      <c r="M198" s="12"/>
    </row>
    <row r="199" spans="2:13" ht="15">
      <c r="B199" s="202" t="s">
        <v>20</v>
      </c>
      <c r="C199" s="2">
        <v>20</v>
      </c>
      <c r="D199" s="19">
        <v>15</v>
      </c>
      <c r="E199" s="2">
        <f t="shared" si="16"/>
        <v>35</v>
      </c>
      <c r="F199" s="186"/>
      <c r="G199" s="208" t="s">
        <v>59</v>
      </c>
      <c r="H199" s="2">
        <f>SUM(E202:E205)</f>
        <v>66</v>
      </c>
      <c r="I199" s="172"/>
      <c r="J199" s="12"/>
      <c r="K199" s="12"/>
      <c r="L199" s="12"/>
      <c r="M199" s="12"/>
    </row>
    <row r="200" spans="2:13" ht="15">
      <c r="B200" s="202" t="s">
        <v>21</v>
      </c>
      <c r="C200" s="2">
        <v>21</v>
      </c>
      <c r="D200" s="19">
        <v>18</v>
      </c>
      <c r="E200" s="2">
        <f t="shared" si="16"/>
        <v>39</v>
      </c>
      <c r="F200" s="186"/>
      <c r="G200" s="208" t="s">
        <v>57</v>
      </c>
      <c r="H200" s="216">
        <v>6</v>
      </c>
      <c r="I200" s="172"/>
      <c r="J200" s="12"/>
      <c r="K200" s="12"/>
      <c r="L200" s="12"/>
      <c r="M200" s="12"/>
    </row>
    <row r="201" spans="2:13" ht="15">
      <c r="B201" s="202" t="s">
        <v>22</v>
      </c>
      <c r="C201" s="2">
        <v>10</v>
      </c>
      <c r="D201" s="19">
        <v>6</v>
      </c>
      <c r="E201" s="2">
        <f t="shared" si="16"/>
        <v>16</v>
      </c>
      <c r="F201" s="186"/>
      <c r="G201" s="208" t="s">
        <v>58</v>
      </c>
      <c r="H201" s="216">
        <v>8</v>
      </c>
      <c r="I201" s="172"/>
      <c r="J201" s="12"/>
      <c r="K201" s="12"/>
      <c r="L201" s="12"/>
      <c r="M201" s="12"/>
    </row>
    <row r="202" spans="2:13" ht="15.75" thickBot="1">
      <c r="B202" s="202" t="s">
        <v>23</v>
      </c>
      <c r="C202" s="2">
        <v>14</v>
      </c>
      <c r="D202" s="19">
        <v>7</v>
      </c>
      <c r="E202" s="2">
        <f t="shared" si="16"/>
        <v>21</v>
      </c>
      <c r="F202" s="186"/>
      <c r="G202" s="208" t="s">
        <v>64</v>
      </c>
      <c r="H202" s="216">
        <v>5</v>
      </c>
      <c r="I202" s="194"/>
      <c r="J202" s="12"/>
      <c r="K202" s="12"/>
      <c r="L202" s="12"/>
      <c r="M202" s="12"/>
    </row>
    <row r="203" spans="2:13" ht="15">
      <c r="B203" s="202" t="s">
        <v>24</v>
      </c>
      <c r="C203" s="2">
        <v>7</v>
      </c>
      <c r="D203" s="19">
        <v>5</v>
      </c>
      <c r="E203" s="2">
        <f t="shared" si="16"/>
        <v>12</v>
      </c>
      <c r="F203" s="186"/>
      <c r="G203" s="209" t="s">
        <v>135</v>
      </c>
      <c r="H203" s="222">
        <v>9</v>
      </c>
      <c r="I203" s="12"/>
      <c r="J203" s="12"/>
      <c r="K203" s="12"/>
      <c r="L203" s="12"/>
      <c r="M203" s="12"/>
    </row>
    <row r="204" spans="2:13" ht="15">
      <c r="B204" s="202" t="s">
        <v>25</v>
      </c>
      <c r="C204" s="2">
        <v>7</v>
      </c>
      <c r="D204" s="19">
        <v>5</v>
      </c>
      <c r="E204" s="2">
        <f t="shared" si="16"/>
        <v>12</v>
      </c>
      <c r="F204" s="186"/>
      <c r="G204" s="208" t="s">
        <v>92</v>
      </c>
      <c r="H204" s="216">
        <v>3</v>
      </c>
      <c r="I204" s="12"/>
      <c r="J204" s="12"/>
      <c r="K204" s="12"/>
      <c r="L204" s="12"/>
      <c r="M204" s="12"/>
    </row>
    <row r="205" spans="2:13" ht="15.75" thickBot="1">
      <c r="B205" s="202" t="s">
        <v>26</v>
      </c>
      <c r="C205" s="2">
        <v>11</v>
      </c>
      <c r="D205" s="19">
        <v>10</v>
      </c>
      <c r="E205" s="2">
        <f t="shared" si="16"/>
        <v>21</v>
      </c>
      <c r="F205" s="186"/>
      <c r="G205" s="210" t="s">
        <v>93</v>
      </c>
      <c r="H205" s="217">
        <v>6</v>
      </c>
      <c r="I205" s="12"/>
      <c r="J205" s="12"/>
      <c r="K205" s="12"/>
      <c r="L205" s="12"/>
      <c r="M205" s="12"/>
    </row>
    <row r="206" spans="2:13" ht="15.75" thickBot="1">
      <c r="B206" s="202" t="s">
        <v>101</v>
      </c>
      <c r="C206" s="2">
        <v>0</v>
      </c>
      <c r="D206" s="19">
        <v>0</v>
      </c>
      <c r="E206" s="2">
        <f t="shared" si="16"/>
        <v>0</v>
      </c>
      <c r="F206" s="186"/>
      <c r="G206" s="12"/>
      <c r="H206" s="12"/>
      <c r="I206" s="12"/>
      <c r="J206" s="12"/>
      <c r="K206" s="12"/>
      <c r="L206" s="12"/>
      <c r="M206" s="12"/>
    </row>
    <row r="207" spans="2:13" ht="15.75" thickBot="1">
      <c r="B207" s="204" t="s">
        <v>14</v>
      </c>
      <c r="C207" s="205">
        <f>SUM(C189:C206)</f>
        <v>197</v>
      </c>
      <c r="D207" s="206">
        <f>SUM(D189:D206)</f>
        <v>200</v>
      </c>
      <c r="E207" s="205">
        <f>SUM(E189:E206)</f>
        <v>397</v>
      </c>
      <c r="F207" s="186"/>
      <c r="G207" s="12"/>
      <c r="H207" s="12"/>
      <c r="I207" s="12"/>
      <c r="J207" s="12"/>
      <c r="K207" s="12"/>
      <c r="L207" s="12"/>
      <c r="M207" s="12"/>
    </row>
    <row r="208" spans="5:13" ht="15.75" customHeight="1">
      <c r="E208" s="18"/>
      <c r="F208" s="186"/>
      <c r="G208" s="12"/>
      <c r="H208" s="12"/>
      <c r="I208" s="12"/>
      <c r="J208" s="12"/>
      <c r="K208" s="12"/>
      <c r="L208" s="12"/>
      <c r="M208" s="12"/>
    </row>
    <row r="209" spans="6:13" ht="12.75">
      <c r="F209" s="186"/>
      <c r="G209" s="12"/>
      <c r="H209" s="12"/>
      <c r="I209" s="12"/>
      <c r="J209" s="12"/>
      <c r="K209" s="12"/>
      <c r="L209" s="12"/>
      <c r="M209" s="12"/>
    </row>
    <row r="210" spans="6:13" ht="12.75">
      <c r="F210" s="186"/>
      <c r="G210" s="12"/>
      <c r="H210" s="12"/>
      <c r="I210" s="12"/>
      <c r="J210" s="12"/>
      <c r="K210" s="12"/>
      <c r="L210" s="12"/>
      <c r="M210" s="12"/>
    </row>
    <row r="211" spans="6:13" ht="12.75">
      <c r="F211" s="186"/>
      <c r="G211" s="12"/>
      <c r="H211" s="12"/>
      <c r="I211" s="12"/>
      <c r="J211" s="12"/>
      <c r="K211" s="12"/>
      <c r="L211" s="12"/>
      <c r="M211" s="12"/>
    </row>
    <row r="212" spans="7:13" ht="12.75">
      <c r="G212" s="12"/>
      <c r="H212" s="12"/>
      <c r="I212" s="12"/>
      <c r="J212" s="12"/>
      <c r="K212" s="12"/>
      <c r="L212" s="12"/>
      <c r="M212" s="12"/>
    </row>
    <row r="213" spans="7:13" ht="12.75">
      <c r="G213" s="12"/>
      <c r="H213" s="12"/>
      <c r="I213" s="12"/>
      <c r="J213" s="12"/>
      <c r="K213" s="12"/>
      <c r="L213" s="12"/>
      <c r="M213" s="12"/>
    </row>
    <row r="214" spans="7:13" ht="12.75">
      <c r="G214" s="12"/>
      <c r="H214" s="12"/>
      <c r="I214" s="12"/>
      <c r="J214" s="12"/>
      <c r="K214" s="12"/>
      <c r="L214" s="12"/>
      <c r="M214" s="12"/>
    </row>
  </sheetData>
  <sheetProtection/>
  <mergeCells count="40">
    <mergeCell ref="B121:B122"/>
    <mergeCell ref="C121:E121"/>
    <mergeCell ref="G121:G122"/>
    <mergeCell ref="H121:J121"/>
    <mergeCell ref="B187:B188"/>
    <mergeCell ref="C187:E187"/>
    <mergeCell ref="G187:G188"/>
    <mergeCell ref="H187:J187"/>
    <mergeCell ref="B143:B144"/>
    <mergeCell ref="C143:E143"/>
    <mergeCell ref="G143:G144"/>
    <mergeCell ref="H143:J143"/>
    <mergeCell ref="B165:B166"/>
    <mergeCell ref="C165:E165"/>
    <mergeCell ref="B77:B78"/>
    <mergeCell ref="C77:E77"/>
    <mergeCell ref="G77:G78"/>
    <mergeCell ref="H77:J77"/>
    <mergeCell ref="G165:G166"/>
    <mergeCell ref="H165:J165"/>
    <mergeCell ref="B99:B100"/>
    <mergeCell ref="C99:E99"/>
    <mergeCell ref="G99:G100"/>
    <mergeCell ref="H99:J99"/>
    <mergeCell ref="B31:B32"/>
    <mergeCell ref="C31:E31"/>
    <mergeCell ref="G31:G32"/>
    <mergeCell ref="H31:J31"/>
    <mergeCell ref="B54:B55"/>
    <mergeCell ref="C54:E54"/>
    <mergeCell ref="G54:G55"/>
    <mergeCell ref="H54:J54"/>
    <mergeCell ref="B1:J1"/>
    <mergeCell ref="B7:B8"/>
    <mergeCell ref="C7:E7"/>
    <mergeCell ref="G7:G8"/>
    <mergeCell ref="H7:J7"/>
    <mergeCell ref="B2:J2"/>
    <mergeCell ref="G4:J5"/>
    <mergeCell ref="B29:J29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scale="65" r:id="rId1"/>
  <headerFooter>
    <oddFooter>&amp;C&amp;"-,Cursiva"&amp;K01+048Depto. Estadísticas y Gestión de la Información - Servicio de Salud Osorno</oddFooter>
  </headerFooter>
  <rowBreaks count="2" manualBreakCount="2">
    <brk id="76" max="255" man="1"/>
    <brk id="142" max="255" man="1"/>
  </rowBreaks>
  <ignoredErrors>
    <ignoredError sqref="H34:I36 H57:I59 H80:I82 H102:I104 H124:I126 H146:I148 H168:I170 H190:I192 H123:I123 H145:I145 H167:I167 H189:I189 H101:I101 H79:I79 H56:I56 H33 H40:H41 H86:H87 H108:H109 H130:H131 H152:H153 H174:H175 H196:H197 H63:H64" formulaRange="1"/>
    <ignoredError sqref="B10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Q73"/>
  <sheetViews>
    <sheetView zoomScaleSheetLayoutView="85" zoomScalePageLayoutView="0" workbookViewId="0" topLeftCell="A1">
      <pane ySplit="5" topLeftCell="A18" activePane="bottomLeft" state="frozen"/>
      <selection pane="topLeft" activeCell="M25" sqref="M25"/>
      <selection pane="bottomLeft" activeCell="F21" sqref="F21"/>
    </sheetView>
  </sheetViews>
  <sheetFormatPr defaultColWidth="11.421875" defaultRowHeight="15"/>
  <cols>
    <col min="1" max="1" width="1.421875" style="0" customWidth="1"/>
    <col min="2" max="2" width="16.57421875" style="0" customWidth="1"/>
    <col min="6" max="6" width="7.8515625" style="0" customWidth="1"/>
    <col min="7" max="7" width="17.421875" style="0" bestFit="1" customWidth="1"/>
    <col min="8" max="10" width="12.7109375" style="0" customWidth="1"/>
    <col min="11" max="11" width="16.57421875" style="0" customWidth="1"/>
  </cols>
  <sheetData>
    <row r="1" spans="2:10" s="146" customFormat="1" ht="19.5" customHeight="1">
      <c r="B1" s="261" t="str">
        <f>+OSORNO!B1</f>
        <v>POBLACIÓN INSCRITA VALIDADA POR FONASA AÑO 2017 SEGÚN SEXO Y EDAD</v>
      </c>
      <c r="C1" s="261"/>
      <c r="D1" s="261"/>
      <c r="E1" s="261"/>
      <c r="F1" s="261"/>
      <c r="G1" s="261"/>
      <c r="H1" s="261"/>
      <c r="I1" s="261"/>
      <c r="J1" s="261"/>
    </row>
    <row r="2" spans="2:10" s="146" customFormat="1" ht="19.5" customHeight="1">
      <c r="B2" s="263" t="s">
        <v>97</v>
      </c>
      <c r="C2" s="263"/>
      <c r="D2" s="263"/>
      <c r="E2" s="263"/>
      <c r="F2" s="263"/>
      <c r="G2" s="263"/>
      <c r="H2" s="263"/>
      <c r="I2" s="263"/>
      <c r="J2" s="263"/>
    </row>
    <row r="4" spans="2:10" ht="15">
      <c r="B4" s="155" t="s">
        <v>67</v>
      </c>
      <c r="C4" s="158" t="s">
        <v>29</v>
      </c>
      <c r="E4" s="140"/>
      <c r="G4" s="264" t="s">
        <v>131</v>
      </c>
      <c r="H4" s="264"/>
      <c r="I4" s="264"/>
      <c r="J4" s="264"/>
    </row>
    <row r="5" spans="2:10" ht="15">
      <c r="B5" s="155" t="s">
        <v>44</v>
      </c>
      <c r="C5" s="159">
        <v>10302</v>
      </c>
      <c r="G5" s="264"/>
      <c r="H5" s="264"/>
      <c r="I5" s="264"/>
      <c r="J5" s="264"/>
    </row>
    <row r="6" spans="2:6" ht="15.75" thickBot="1">
      <c r="B6" s="218" t="s">
        <v>116</v>
      </c>
      <c r="F6" s="37"/>
    </row>
    <row r="7" spans="2:10" ht="31.5" customHeight="1" thickBot="1">
      <c r="B7" s="256" t="s">
        <v>45</v>
      </c>
      <c r="C7" s="258" t="s">
        <v>74</v>
      </c>
      <c r="D7" s="259"/>
      <c r="E7" s="260"/>
      <c r="F7" s="161"/>
      <c r="G7" s="256" t="s">
        <v>45</v>
      </c>
      <c r="H7" s="258" t="s">
        <v>74</v>
      </c>
      <c r="I7" s="259"/>
      <c r="J7" s="260"/>
    </row>
    <row r="8" spans="2:10" ht="20.25" customHeight="1" thickBot="1">
      <c r="B8" s="257"/>
      <c r="C8" s="199" t="s">
        <v>2</v>
      </c>
      <c r="D8" s="200" t="s">
        <v>3</v>
      </c>
      <c r="E8" s="201" t="s">
        <v>4</v>
      </c>
      <c r="F8" s="161"/>
      <c r="G8" s="257"/>
      <c r="H8" s="199" t="s">
        <v>2</v>
      </c>
      <c r="I8" s="200" t="s">
        <v>3</v>
      </c>
      <c r="J8" s="201" t="s">
        <v>4</v>
      </c>
    </row>
    <row r="9" spans="2:10" ht="15">
      <c r="B9" s="202" t="s">
        <v>5</v>
      </c>
      <c r="C9" s="17">
        <v>78</v>
      </c>
      <c r="D9" s="17">
        <v>88</v>
      </c>
      <c r="E9" s="17">
        <f aca="true" t="shared" si="0" ref="E9:E26">SUM(C9:D9)</f>
        <v>166</v>
      </c>
      <c r="F9" s="188"/>
      <c r="G9" s="211" t="s">
        <v>6</v>
      </c>
      <c r="H9" s="3">
        <f>SUM(C9:C10)</f>
        <v>219</v>
      </c>
      <c r="I9" s="17">
        <f>SUM(D9:D10)</f>
        <v>252</v>
      </c>
      <c r="J9" s="17">
        <f aca="true" t="shared" si="1" ref="J9:J14">SUM(H9:I9)</f>
        <v>471</v>
      </c>
    </row>
    <row r="10" spans="2:10" ht="15">
      <c r="B10" s="203" t="s">
        <v>7</v>
      </c>
      <c r="C10" s="2">
        <v>141</v>
      </c>
      <c r="D10" s="2">
        <v>164</v>
      </c>
      <c r="E10" s="2">
        <f t="shared" si="0"/>
        <v>305</v>
      </c>
      <c r="F10" s="86"/>
      <c r="G10" s="212" t="s">
        <v>8</v>
      </c>
      <c r="H10" s="3">
        <f>SUM(C11:C12)</f>
        <v>485</v>
      </c>
      <c r="I10" s="2">
        <f>SUM(D11:D12)</f>
        <v>434</v>
      </c>
      <c r="J10" s="2">
        <f t="shared" si="1"/>
        <v>919</v>
      </c>
    </row>
    <row r="11" spans="2:10" ht="15">
      <c r="B11" s="202" t="s">
        <v>60</v>
      </c>
      <c r="C11" s="2">
        <v>250</v>
      </c>
      <c r="D11" s="2">
        <v>206</v>
      </c>
      <c r="E11" s="2">
        <f t="shared" si="0"/>
        <v>456</v>
      </c>
      <c r="F11" s="86"/>
      <c r="G11" s="212" t="s">
        <v>10</v>
      </c>
      <c r="H11" s="3">
        <f>SUM(C13:C21)</f>
        <v>1542</v>
      </c>
      <c r="I11" s="2">
        <f>SUM(D13:D21)</f>
        <v>1293</v>
      </c>
      <c r="J11" s="2">
        <f t="shared" si="1"/>
        <v>2835</v>
      </c>
    </row>
    <row r="12" spans="2:10" ht="15">
      <c r="B12" s="202" t="s">
        <v>11</v>
      </c>
      <c r="C12" s="2">
        <v>235</v>
      </c>
      <c r="D12" s="2">
        <v>228</v>
      </c>
      <c r="E12" s="2">
        <f t="shared" si="0"/>
        <v>463</v>
      </c>
      <c r="F12" s="86"/>
      <c r="G12" s="212" t="s">
        <v>12</v>
      </c>
      <c r="H12" s="3">
        <f>SUM(C22:C25)</f>
        <v>309</v>
      </c>
      <c r="I12" s="2">
        <f>SUM(D22:D25)</f>
        <v>283</v>
      </c>
      <c r="J12" s="2">
        <f t="shared" si="1"/>
        <v>592</v>
      </c>
    </row>
    <row r="13" spans="2:10" ht="15.75" thickBot="1">
      <c r="B13" s="202" t="s">
        <v>13</v>
      </c>
      <c r="C13" s="2">
        <v>235</v>
      </c>
      <c r="D13" s="2">
        <v>146</v>
      </c>
      <c r="E13" s="2">
        <f t="shared" si="0"/>
        <v>381</v>
      </c>
      <c r="F13" s="86"/>
      <c r="G13" s="202" t="s">
        <v>101</v>
      </c>
      <c r="H13" s="19">
        <f>+C26</f>
        <v>1</v>
      </c>
      <c r="I13" s="2">
        <f>+D26</f>
        <v>1</v>
      </c>
      <c r="J13" s="2">
        <f t="shared" si="1"/>
        <v>2</v>
      </c>
    </row>
    <row r="14" spans="2:10" ht="15.75" thickBot="1">
      <c r="B14" s="202" t="s">
        <v>15</v>
      </c>
      <c r="C14" s="2">
        <v>152</v>
      </c>
      <c r="D14" s="2">
        <v>142</v>
      </c>
      <c r="E14" s="2">
        <f t="shared" si="0"/>
        <v>294</v>
      </c>
      <c r="F14" s="86"/>
      <c r="G14" s="213" t="s">
        <v>14</v>
      </c>
      <c r="H14" s="206">
        <f>SUM(H9:H13)</f>
        <v>2556</v>
      </c>
      <c r="I14" s="205">
        <f>SUM(I9:I13)</f>
        <v>2263</v>
      </c>
      <c r="J14" s="205">
        <f t="shared" si="1"/>
        <v>4819</v>
      </c>
    </row>
    <row r="15" spans="2:17" ht="15.75" thickBot="1">
      <c r="B15" s="202" t="s">
        <v>16</v>
      </c>
      <c r="C15" s="2">
        <v>136</v>
      </c>
      <c r="D15" s="2">
        <v>123</v>
      </c>
      <c r="E15" s="2">
        <f t="shared" si="0"/>
        <v>259</v>
      </c>
      <c r="F15" s="86"/>
      <c r="O15" s="37"/>
      <c r="P15" s="37"/>
      <c r="Q15" s="37"/>
    </row>
    <row r="16" spans="2:17" ht="15">
      <c r="B16" s="202" t="s">
        <v>17</v>
      </c>
      <c r="C16" s="2">
        <v>146</v>
      </c>
      <c r="D16" s="2">
        <v>150</v>
      </c>
      <c r="E16" s="2">
        <f t="shared" si="0"/>
        <v>296</v>
      </c>
      <c r="F16" s="86"/>
      <c r="G16" s="207" t="s">
        <v>61</v>
      </c>
      <c r="H16" s="17">
        <f>SUM(C13:C17)</f>
        <v>835</v>
      </c>
      <c r="I16" s="172"/>
      <c r="J16" s="4"/>
      <c r="O16" s="37"/>
      <c r="P16" s="37"/>
      <c r="Q16" s="37"/>
    </row>
    <row r="17" spans="2:17" ht="15">
      <c r="B17" s="202" t="s">
        <v>18</v>
      </c>
      <c r="C17" s="2">
        <v>166</v>
      </c>
      <c r="D17" s="2">
        <v>157</v>
      </c>
      <c r="E17" s="2">
        <f t="shared" si="0"/>
        <v>323</v>
      </c>
      <c r="F17" s="86"/>
      <c r="G17" s="208" t="s">
        <v>62</v>
      </c>
      <c r="H17" s="2">
        <f>SUM(D18:D21)</f>
        <v>575</v>
      </c>
      <c r="I17" s="172"/>
      <c r="J17" s="4"/>
      <c r="M17" s="4"/>
      <c r="N17" s="4"/>
      <c r="O17" s="37"/>
      <c r="P17" s="37"/>
      <c r="Q17" s="37"/>
    </row>
    <row r="18" spans="2:17" ht="15">
      <c r="B18" s="202" t="s">
        <v>19</v>
      </c>
      <c r="C18" s="2">
        <v>177</v>
      </c>
      <c r="D18" s="2">
        <v>153</v>
      </c>
      <c r="E18" s="2">
        <f t="shared" si="0"/>
        <v>330</v>
      </c>
      <c r="F18" s="86"/>
      <c r="G18" s="208" t="s">
        <v>65</v>
      </c>
      <c r="H18" s="2">
        <f>SUM(E9:E12)</f>
        <v>1390</v>
      </c>
      <c r="I18" s="172"/>
      <c r="J18" s="86"/>
      <c r="K18" s="31"/>
      <c r="L18" s="32"/>
      <c r="M18" s="32"/>
      <c r="N18" s="32"/>
      <c r="O18" s="37"/>
      <c r="P18" s="50"/>
      <c r="Q18" s="47"/>
    </row>
    <row r="19" spans="2:17" ht="15">
      <c r="B19" s="202" t="s">
        <v>20</v>
      </c>
      <c r="C19" s="2">
        <v>214</v>
      </c>
      <c r="D19" s="2">
        <v>169</v>
      </c>
      <c r="E19" s="2">
        <f t="shared" si="0"/>
        <v>383</v>
      </c>
      <c r="F19" s="86"/>
      <c r="G19" s="208" t="s">
        <v>59</v>
      </c>
      <c r="H19" s="2">
        <f>SUM(E22:E25)</f>
        <v>592</v>
      </c>
      <c r="I19" s="172"/>
      <c r="J19" s="86"/>
      <c r="K19" s="46"/>
      <c r="L19" s="32"/>
      <c r="M19" s="32"/>
      <c r="N19" s="32"/>
      <c r="O19" s="37"/>
      <c r="P19" s="50"/>
      <c r="Q19" s="47"/>
    </row>
    <row r="20" spans="2:17" ht="15">
      <c r="B20" s="202" t="s">
        <v>21</v>
      </c>
      <c r="C20" s="2">
        <v>157</v>
      </c>
      <c r="D20" s="2">
        <v>143</v>
      </c>
      <c r="E20" s="2">
        <f t="shared" si="0"/>
        <v>300</v>
      </c>
      <c r="F20" s="86"/>
      <c r="G20" s="208" t="s">
        <v>57</v>
      </c>
      <c r="H20" s="216">
        <v>57</v>
      </c>
      <c r="I20" s="172"/>
      <c r="J20" s="86"/>
      <c r="O20" s="37"/>
      <c r="P20" s="37"/>
      <c r="Q20" s="37"/>
    </row>
    <row r="21" spans="2:17" ht="15">
      <c r="B21" s="202" t="s">
        <v>22</v>
      </c>
      <c r="C21" s="2">
        <v>159</v>
      </c>
      <c r="D21" s="2">
        <v>110</v>
      </c>
      <c r="E21" s="2">
        <f t="shared" si="0"/>
        <v>269</v>
      </c>
      <c r="F21" s="86"/>
      <c r="G21" s="208" t="s">
        <v>58</v>
      </c>
      <c r="H21" s="216">
        <v>96</v>
      </c>
      <c r="I21" s="172"/>
      <c r="J21" s="86"/>
      <c r="O21" s="37"/>
      <c r="P21" s="37"/>
      <c r="Q21" s="37"/>
    </row>
    <row r="22" spans="2:17" ht="15.75" thickBot="1">
      <c r="B22" s="202" t="s">
        <v>23</v>
      </c>
      <c r="C22" s="2">
        <v>106</v>
      </c>
      <c r="D22" s="2">
        <v>78</v>
      </c>
      <c r="E22" s="2">
        <f t="shared" si="0"/>
        <v>184</v>
      </c>
      <c r="F22" s="86"/>
      <c r="G22" s="210" t="s">
        <v>64</v>
      </c>
      <c r="H22" s="217">
        <v>56</v>
      </c>
      <c r="I22" s="194"/>
      <c r="J22" s="86"/>
      <c r="O22" s="37"/>
      <c r="P22" s="37"/>
      <c r="Q22" s="37"/>
    </row>
    <row r="23" spans="2:17" ht="15">
      <c r="B23" s="202" t="s">
        <v>24</v>
      </c>
      <c r="C23" s="2">
        <v>73</v>
      </c>
      <c r="D23" s="2">
        <v>73</v>
      </c>
      <c r="E23" s="2">
        <f t="shared" si="0"/>
        <v>146</v>
      </c>
      <c r="F23" s="86"/>
      <c r="G23" s="208" t="s">
        <v>135</v>
      </c>
      <c r="H23" s="250">
        <v>110</v>
      </c>
      <c r="J23" s="86"/>
      <c r="O23" s="37"/>
      <c r="P23" s="37"/>
      <c r="Q23" s="37"/>
    </row>
    <row r="24" spans="2:10" ht="15">
      <c r="B24" s="202" t="s">
        <v>25</v>
      </c>
      <c r="C24" s="2">
        <v>71</v>
      </c>
      <c r="D24" s="2">
        <v>59</v>
      </c>
      <c r="E24" s="2">
        <f t="shared" si="0"/>
        <v>130</v>
      </c>
      <c r="F24" s="86"/>
      <c r="G24" s="208" t="s">
        <v>92</v>
      </c>
      <c r="H24" s="216">
        <v>39</v>
      </c>
      <c r="J24" s="86"/>
    </row>
    <row r="25" spans="2:10" ht="15.75" thickBot="1">
      <c r="B25" s="202" t="s">
        <v>26</v>
      </c>
      <c r="C25" s="2">
        <v>59</v>
      </c>
      <c r="D25" s="2">
        <v>73</v>
      </c>
      <c r="E25" s="2">
        <f t="shared" si="0"/>
        <v>132</v>
      </c>
      <c r="F25" s="86"/>
      <c r="G25" s="210" t="s">
        <v>93</v>
      </c>
      <c r="H25" s="217">
        <v>56</v>
      </c>
      <c r="J25" s="86"/>
    </row>
    <row r="26" spans="2:10" ht="15.75" thickBot="1">
      <c r="B26" s="202" t="s">
        <v>101</v>
      </c>
      <c r="C26" s="191">
        <v>1</v>
      </c>
      <c r="D26" s="191">
        <v>1</v>
      </c>
      <c r="E26" s="2">
        <f t="shared" si="0"/>
        <v>2</v>
      </c>
      <c r="F26" s="86"/>
      <c r="J26" s="86"/>
    </row>
    <row r="27" spans="2:10" ht="15.75" thickBot="1">
      <c r="B27" s="204" t="s">
        <v>14</v>
      </c>
      <c r="C27" s="205">
        <f>SUM(C9:C26)</f>
        <v>2556</v>
      </c>
      <c r="D27" s="206">
        <f>SUM(D9:D26)</f>
        <v>2263</v>
      </c>
      <c r="E27" s="205">
        <f>SUM(E9:E26)</f>
        <v>4819</v>
      </c>
      <c r="F27" s="86"/>
      <c r="J27" s="86"/>
    </row>
    <row r="28" spans="2:9" ht="18" customHeight="1" thickBot="1">
      <c r="B28" s="218" t="s">
        <v>115</v>
      </c>
      <c r="E28" s="81"/>
      <c r="I28" s="84"/>
    </row>
    <row r="29" spans="2:10" ht="28.5" customHeight="1" thickBot="1">
      <c r="B29" s="268" t="s">
        <v>1</v>
      </c>
      <c r="C29" s="258" t="s">
        <v>103</v>
      </c>
      <c r="D29" s="259"/>
      <c r="E29" s="260"/>
      <c r="G29" s="268" t="s">
        <v>1</v>
      </c>
      <c r="H29" s="258" t="s">
        <v>103</v>
      </c>
      <c r="I29" s="259"/>
      <c r="J29" s="260"/>
    </row>
    <row r="30" spans="2:10" ht="15" customHeight="1" thickBot="1">
      <c r="B30" s="257"/>
      <c r="C30" s="199" t="s">
        <v>2</v>
      </c>
      <c r="D30" s="200" t="s">
        <v>3</v>
      </c>
      <c r="E30" s="201" t="s">
        <v>4</v>
      </c>
      <c r="F30" s="8"/>
      <c r="G30" s="262"/>
      <c r="H30" s="199" t="s">
        <v>2</v>
      </c>
      <c r="I30" s="200" t="s">
        <v>3</v>
      </c>
      <c r="J30" s="201" t="s">
        <v>4</v>
      </c>
    </row>
    <row r="31" spans="2:14" ht="15">
      <c r="B31" s="202" t="s">
        <v>5</v>
      </c>
      <c r="C31" s="17">
        <v>101</v>
      </c>
      <c r="D31" s="17">
        <v>96</v>
      </c>
      <c r="E31" s="82">
        <f aca="true" t="shared" si="2" ref="E31:E48">SUM(C31:D31)</f>
        <v>197</v>
      </c>
      <c r="F31" s="189"/>
      <c r="G31" s="211" t="s">
        <v>6</v>
      </c>
      <c r="H31" s="3">
        <f>SUM(C31:C32)</f>
        <v>233</v>
      </c>
      <c r="I31" s="17">
        <f>SUM(D31:D32)</f>
        <v>200</v>
      </c>
      <c r="J31" s="17">
        <f aca="true" t="shared" si="3" ref="J31:J36">SUM(H31:I31)</f>
        <v>433</v>
      </c>
      <c r="M31" s="30"/>
      <c r="N31" s="30"/>
    </row>
    <row r="32" spans="2:10" ht="15">
      <c r="B32" s="203" t="s">
        <v>7</v>
      </c>
      <c r="C32" s="2">
        <v>132</v>
      </c>
      <c r="D32" s="2">
        <v>104</v>
      </c>
      <c r="E32" s="49">
        <f t="shared" si="2"/>
        <v>236</v>
      </c>
      <c r="F32" s="52"/>
      <c r="G32" s="212" t="s">
        <v>8</v>
      </c>
      <c r="H32" s="3">
        <f>SUM(C33:C34)</f>
        <v>327</v>
      </c>
      <c r="I32" s="2">
        <f>SUM(D33:D34)</f>
        <v>268</v>
      </c>
      <c r="J32" s="2">
        <f t="shared" si="3"/>
        <v>595</v>
      </c>
    </row>
    <row r="33" spans="2:13" ht="15">
      <c r="B33" s="202" t="s">
        <v>60</v>
      </c>
      <c r="C33" s="2">
        <v>143</v>
      </c>
      <c r="D33" s="2">
        <v>112</v>
      </c>
      <c r="E33" s="49">
        <f t="shared" si="2"/>
        <v>255</v>
      </c>
      <c r="F33" s="52"/>
      <c r="G33" s="212" t="s">
        <v>10</v>
      </c>
      <c r="H33" s="3">
        <f>SUM(C35:C43)</f>
        <v>1247</v>
      </c>
      <c r="I33" s="2">
        <f>SUM(D35:D43)</f>
        <v>1229</v>
      </c>
      <c r="J33" s="2">
        <f t="shared" si="3"/>
        <v>2476</v>
      </c>
      <c r="K33" s="52"/>
      <c r="L33" s="52"/>
      <c r="M33" s="52"/>
    </row>
    <row r="34" spans="2:13" ht="15">
      <c r="B34" s="202" t="s">
        <v>11</v>
      </c>
      <c r="C34" s="2">
        <v>184</v>
      </c>
      <c r="D34" s="2">
        <v>156</v>
      </c>
      <c r="E34" s="49">
        <f t="shared" si="2"/>
        <v>340</v>
      </c>
      <c r="F34" s="52"/>
      <c r="G34" s="212" t="s">
        <v>12</v>
      </c>
      <c r="H34" s="3">
        <f>SUM(C44:C47)</f>
        <v>225</v>
      </c>
      <c r="I34" s="2">
        <f>SUM(D44:D47)</f>
        <v>244</v>
      </c>
      <c r="J34" s="2">
        <f t="shared" si="3"/>
        <v>469</v>
      </c>
      <c r="K34" s="52"/>
      <c r="L34" s="52"/>
      <c r="M34" s="52"/>
    </row>
    <row r="35" spans="2:13" ht="15.75" thickBot="1">
      <c r="B35" s="202" t="s">
        <v>13</v>
      </c>
      <c r="C35" s="2">
        <v>177</v>
      </c>
      <c r="D35" s="2">
        <v>149</v>
      </c>
      <c r="E35" s="49">
        <f t="shared" si="2"/>
        <v>326</v>
      </c>
      <c r="F35" s="52"/>
      <c r="G35" s="202" t="s">
        <v>101</v>
      </c>
      <c r="H35" s="19">
        <f>+C48</f>
        <v>1</v>
      </c>
      <c r="I35" s="2">
        <f>+D48</f>
        <v>0</v>
      </c>
      <c r="J35" s="2">
        <f t="shared" si="3"/>
        <v>1</v>
      </c>
      <c r="K35" s="52"/>
      <c r="L35" s="52"/>
      <c r="M35" s="52"/>
    </row>
    <row r="36" spans="2:13" ht="15.75" thickBot="1">
      <c r="B36" s="202" t="s">
        <v>15</v>
      </c>
      <c r="C36" s="2">
        <v>136</v>
      </c>
      <c r="D36" s="2">
        <v>127</v>
      </c>
      <c r="E36" s="49">
        <f t="shared" si="2"/>
        <v>263</v>
      </c>
      <c r="F36" s="52"/>
      <c r="G36" s="213" t="s">
        <v>14</v>
      </c>
      <c r="H36" s="206">
        <f>SUM(H31:H35)</f>
        <v>2033</v>
      </c>
      <c r="I36" s="205">
        <f>SUM(I31:I35)</f>
        <v>1941</v>
      </c>
      <c r="J36" s="205">
        <f t="shared" si="3"/>
        <v>3974</v>
      </c>
      <c r="K36" s="52"/>
      <c r="L36" s="52"/>
      <c r="M36" s="52"/>
    </row>
    <row r="37" spans="2:13" ht="15.75" thickBot="1">
      <c r="B37" s="202" t="s">
        <v>16</v>
      </c>
      <c r="C37" s="2">
        <v>98</v>
      </c>
      <c r="D37" s="2">
        <v>111</v>
      </c>
      <c r="E37" s="49">
        <f t="shared" si="2"/>
        <v>209</v>
      </c>
      <c r="F37" s="52"/>
      <c r="G37" s="4"/>
      <c r="H37" s="5"/>
      <c r="I37" s="5"/>
      <c r="J37" s="4"/>
      <c r="K37" s="52"/>
      <c r="L37" s="52"/>
      <c r="M37" s="52"/>
    </row>
    <row r="38" spans="2:13" ht="15">
      <c r="B38" s="202" t="s">
        <v>17</v>
      </c>
      <c r="C38" s="2">
        <v>115</v>
      </c>
      <c r="D38" s="2">
        <v>126</v>
      </c>
      <c r="E38" s="49">
        <f t="shared" si="2"/>
        <v>241</v>
      </c>
      <c r="F38" s="52"/>
      <c r="G38" s="207" t="s">
        <v>61</v>
      </c>
      <c r="H38" s="17">
        <f>SUM(C35:C39)</f>
        <v>667</v>
      </c>
      <c r="I38" s="172"/>
      <c r="J38" s="4"/>
      <c r="K38" s="53"/>
      <c r="L38" s="53"/>
      <c r="M38" s="53"/>
    </row>
    <row r="39" spans="2:13" ht="15">
      <c r="B39" s="202" t="s">
        <v>18</v>
      </c>
      <c r="C39" s="2">
        <v>141</v>
      </c>
      <c r="D39" s="2">
        <v>157</v>
      </c>
      <c r="E39" s="49">
        <f t="shared" si="2"/>
        <v>298</v>
      </c>
      <c r="F39" s="52"/>
      <c r="G39" s="208" t="s">
        <v>62</v>
      </c>
      <c r="H39" s="2">
        <f>SUM(D40:D43)</f>
        <v>559</v>
      </c>
      <c r="I39" s="172"/>
      <c r="J39" s="4"/>
      <c r="K39" s="52"/>
      <c r="L39" s="52"/>
      <c r="M39" s="52"/>
    </row>
    <row r="40" spans="2:13" ht="15">
      <c r="B40" s="202" t="s">
        <v>19</v>
      </c>
      <c r="C40" s="2">
        <v>151</v>
      </c>
      <c r="D40" s="2">
        <v>158</v>
      </c>
      <c r="E40" s="49">
        <f t="shared" si="2"/>
        <v>309</v>
      </c>
      <c r="F40" s="23"/>
      <c r="G40" s="208" t="s">
        <v>65</v>
      </c>
      <c r="H40" s="2">
        <f>SUM(E31:E34)</f>
        <v>1028</v>
      </c>
      <c r="I40" s="172"/>
      <c r="J40" s="20"/>
      <c r="K40" s="52"/>
      <c r="L40" s="52"/>
      <c r="M40" s="52"/>
    </row>
    <row r="41" spans="2:13" ht="15">
      <c r="B41" s="202" t="s">
        <v>20</v>
      </c>
      <c r="C41" s="2">
        <v>180</v>
      </c>
      <c r="D41" s="2">
        <v>157</v>
      </c>
      <c r="E41" s="49">
        <f t="shared" si="2"/>
        <v>337</v>
      </c>
      <c r="F41" s="52"/>
      <c r="G41" s="208" t="s">
        <v>59</v>
      </c>
      <c r="H41" s="2">
        <f>SUM(E44:E47)</f>
        <v>469</v>
      </c>
      <c r="I41" s="172"/>
      <c r="J41" s="20"/>
      <c r="K41" s="52"/>
      <c r="L41" s="52"/>
      <c r="M41" s="52"/>
    </row>
    <row r="42" spans="2:13" ht="15">
      <c r="B42" s="202" t="s">
        <v>21</v>
      </c>
      <c r="C42" s="2">
        <v>143</v>
      </c>
      <c r="D42" s="2">
        <v>146</v>
      </c>
      <c r="E42" s="49">
        <f t="shared" si="2"/>
        <v>289</v>
      </c>
      <c r="F42" s="52"/>
      <c r="G42" s="208" t="s">
        <v>57</v>
      </c>
      <c r="H42" s="216">
        <v>36</v>
      </c>
      <c r="I42" s="172"/>
      <c r="J42" s="20"/>
      <c r="K42" s="52"/>
      <c r="L42" s="52"/>
      <c r="M42" s="52"/>
    </row>
    <row r="43" spans="2:13" ht="15">
      <c r="B43" s="202" t="s">
        <v>22</v>
      </c>
      <c r="C43" s="2">
        <v>106</v>
      </c>
      <c r="D43" s="2">
        <v>98</v>
      </c>
      <c r="E43" s="49">
        <f t="shared" si="2"/>
        <v>204</v>
      </c>
      <c r="F43" s="52"/>
      <c r="G43" s="208" t="s">
        <v>58</v>
      </c>
      <c r="H43" s="216">
        <v>47</v>
      </c>
      <c r="I43" s="172"/>
      <c r="J43" s="20"/>
      <c r="K43" s="52"/>
      <c r="L43" s="52"/>
      <c r="M43" s="52"/>
    </row>
    <row r="44" spans="2:13" ht="15.75" thickBot="1">
      <c r="B44" s="202" t="s">
        <v>23</v>
      </c>
      <c r="C44" s="2">
        <v>69</v>
      </c>
      <c r="D44" s="2">
        <v>75</v>
      </c>
      <c r="E44" s="49">
        <f t="shared" si="2"/>
        <v>144</v>
      </c>
      <c r="F44" s="52"/>
      <c r="G44" s="210" t="s">
        <v>64</v>
      </c>
      <c r="H44" s="217">
        <v>36</v>
      </c>
      <c r="I44" s="194"/>
      <c r="J44" s="20"/>
      <c r="K44" s="21"/>
      <c r="L44" s="21"/>
      <c r="M44" s="21"/>
    </row>
    <row r="45" spans="2:11" ht="15">
      <c r="B45" s="202" t="s">
        <v>24</v>
      </c>
      <c r="C45" s="2">
        <v>63</v>
      </c>
      <c r="D45" s="2">
        <v>61</v>
      </c>
      <c r="E45" s="49">
        <f t="shared" si="2"/>
        <v>124</v>
      </c>
      <c r="F45" s="52"/>
      <c r="G45" s="208" t="s">
        <v>135</v>
      </c>
      <c r="H45" s="216">
        <v>150</v>
      </c>
      <c r="I45" s="20"/>
      <c r="J45" s="20"/>
      <c r="K45" s="20"/>
    </row>
    <row r="46" spans="2:11" ht="15">
      <c r="B46" s="202" t="s">
        <v>25</v>
      </c>
      <c r="C46" s="2">
        <v>49</v>
      </c>
      <c r="D46" s="2">
        <v>56</v>
      </c>
      <c r="E46" s="49">
        <f t="shared" si="2"/>
        <v>105</v>
      </c>
      <c r="F46" s="23"/>
      <c r="G46" s="208" t="s">
        <v>92</v>
      </c>
      <c r="H46" s="216">
        <v>49</v>
      </c>
      <c r="I46" s="20"/>
      <c r="J46" s="20"/>
      <c r="K46" s="20"/>
    </row>
    <row r="47" spans="2:11" ht="15.75" thickBot="1">
      <c r="B47" s="202" t="s">
        <v>26</v>
      </c>
      <c r="C47" s="2">
        <v>44</v>
      </c>
      <c r="D47" s="2">
        <v>52</v>
      </c>
      <c r="E47" s="49">
        <f t="shared" si="2"/>
        <v>96</v>
      </c>
      <c r="F47" s="52"/>
      <c r="G47" s="210" t="s">
        <v>93</v>
      </c>
      <c r="H47" s="217">
        <v>47</v>
      </c>
      <c r="I47" s="20"/>
      <c r="J47" s="20"/>
      <c r="K47" s="20"/>
    </row>
    <row r="48" spans="2:11" ht="15.75" thickBot="1">
      <c r="B48" s="202" t="s">
        <v>101</v>
      </c>
      <c r="C48" s="191">
        <v>1</v>
      </c>
      <c r="D48" s="191">
        <v>0</v>
      </c>
      <c r="E48" s="49">
        <f t="shared" si="2"/>
        <v>1</v>
      </c>
      <c r="F48" s="52"/>
      <c r="G48" s="20"/>
      <c r="H48" s="20"/>
      <c r="I48" s="20"/>
      <c r="J48" s="20"/>
      <c r="K48" s="20"/>
    </row>
    <row r="49" spans="2:11" ht="15.75" thickBot="1">
      <c r="B49" s="204" t="s">
        <v>14</v>
      </c>
      <c r="C49" s="205">
        <f>SUM(C31:C48)</f>
        <v>2033</v>
      </c>
      <c r="D49" s="206">
        <f>SUM(D31:D48)</f>
        <v>1941</v>
      </c>
      <c r="E49" s="205">
        <f>SUM(E31:E48)</f>
        <v>3974</v>
      </c>
      <c r="F49" s="52"/>
      <c r="G49" s="20"/>
      <c r="H49" s="20"/>
      <c r="I49" s="20"/>
      <c r="J49" s="20"/>
      <c r="K49" s="20"/>
    </row>
    <row r="50" spans="2:11" ht="15">
      <c r="B50" s="52"/>
      <c r="C50" s="52"/>
      <c r="D50" s="52"/>
      <c r="E50" s="52"/>
      <c r="F50" s="52"/>
      <c r="G50" s="20"/>
      <c r="H50" s="20"/>
      <c r="I50" s="20"/>
      <c r="J50" s="20"/>
      <c r="K50" s="20"/>
    </row>
    <row r="51" spans="2:11" ht="15">
      <c r="B51" s="52"/>
      <c r="C51" s="52"/>
      <c r="D51" s="52"/>
      <c r="E51" s="52"/>
      <c r="F51" s="52"/>
      <c r="G51" s="20"/>
      <c r="H51" s="20"/>
      <c r="I51" s="20"/>
      <c r="J51" s="20"/>
      <c r="K51" s="20"/>
    </row>
    <row r="52" spans="2:11" ht="15">
      <c r="B52" s="51"/>
      <c r="C52" s="51"/>
      <c r="D52" s="52"/>
      <c r="E52" s="51"/>
      <c r="F52" s="51"/>
      <c r="G52" s="20"/>
      <c r="H52" s="20"/>
      <c r="I52" s="20"/>
      <c r="J52" s="20"/>
      <c r="K52" s="20"/>
    </row>
    <row r="53" spans="2:11" ht="15">
      <c r="B53" s="51"/>
      <c r="C53" s="51"/>
      <c r="D53" s="23"/>
      <c r="E53" s="23"/>
      <c r="F53" s="23"/>
      <c r="G53" s="20"/>
      <c r="H53" s="20"/>
      <c r="I53" s="20"/>
      <c r="J53" s="20"/>
      <c r="K53" s="20"/>
    </row>
    <row r="54" spans="2:11" ht="15">
      <c r="B54" s="51"/>
      <c r="C54" s="52"/>
      <c r="D54" s="52"/>
      <c r="E54" s="51"/>
      <c r="F54" s="51"/>
      <c r="G54" s="20"/>
      <c r="H54" s="20"/>
      <c r="I54" s="20"/>
      <c r="J54" s="20"/>
      <c r="K54" s="20"/>
    </row>
    <row r="55" spans="2:11" ht="15">
      <c r="B55" s="51"/>
      <c r="C55" s="52"/>
      <c r="D55" s="52"/>
      <c r="E55" s="51"/>
      <c r="F55" s="51"/>
      <c r="G55" s="20"/>
      <c r="H55" s="20"/>
      <c r="I55" s="20"/>
      <c r="J55" s="20"/>
      <c r="K55" s="20"/>
    </row>
    <row r="56" spans="2:11" ht="15">
      <c r="B56" s="51"/>
      <c r="C56" s="52"/>
      <c r="D56" s="52"/>
      <c r="E56" s="52"/>
      <c r="F56" s="52"/>
      <c r="G56" s="20"/>
      <c r="H56" s="20"/>
      <c r="I56" s="20"/>
      <c r="J56" s="20"/>
      <c r="K56" s="20"/>
    </row>
    <row r="57" spans="2:11" ht="15">
      <c r="B57" s="51"/>
      <c r="C57" s="52"/>
      <c r="D57" s="52"/>
      <c r="E57" s="51"/>
      <c r="F57" s="51"/>
      <c r="G57" s="20"/>
      <c r="H57" s="20"/>
      <c r="I57" s="20"/>
      <c r="J57" s="20"/>
      <c r="K57" s="20"/>
    </row>
    <row r="58" spans="2:11" ht="15">
      <c r="B58" s="51"/>
      <c r="C58" s="52"/>
      <c r="D58" s="52"/>
      <c r="E58" s="51"/>
      <c r="F58" s="51"/>
      <c r="G58" s="20"/>
      <c r="H58" s="20"/>
      <c r="I58" s="20"/>
      <c r="J58" s="20"/>
      <c r="K58" s="20"/>
    </row>
    <row r="59" spans="2:11" ht="15">
      <c r="B59" s="51"/>
      <c r="C59" s="52"/>
      <c r="D59" s="52"/>
      <c r="E59" s="51"/>
      <c r="F59" s="51"/>
      <c r="G59" s="20"/>
      <c r="H59" s="20"/>
      <c r="I59" s="20"/>
      <c r="J59" s="20"/>
      <c r="K59" s="20"/>
    </row>
    <row r="60" spans="2:11" ht="15">
      <c r="B60" s="51"/>
      <c r="C60" s="52"/>
      <c r="D60" s="52"/>
      <c r="E60" s="51"/>
      <c r="F60" s="51"/>
      <c r="G60" s="20"/>
      <c r="H60" s="20"/>
      <c r="I60" s="20"/>
      <c r="J60" s="20"/>
      <c r="K60" s="20"/>
    </row>
    <row r="61" spans="2:11" ht="15">
      <c r="B61" s="51"/>
      <c r="C61" s="52"/>
      <c r="D61" s="52"/>
      <c r="E61" s="51"/>
      <c r="F61" s="51"/>
      <c r="G61" s="20"/>
      <c r="H61" s="20"/>
      <c r="I61" s="20"/>
      <c r="J61" s="20"/>
      <c r="K61" s="20"/>
    </row>
    <row r="62" spans="2:6" ht="15">
      <c r="B62" s="51"/>
      <c r="C62" s="52"/>
      <c r="D62" s="52"/>
      <c r="E62" s="51"/>
      <c r="F62" s="51"/>
    </row>
    <row r="63" spans="2:6" ht="15">
      <c r="B63" s="51"/>
      <c r="C63" s="51"/>
      <c r="D63" s="52"/>
      <c r="E63" s="51"/>
      <c r="F63" s="51"/>
    </row>
    <row r="64" spans="2:6" ht="15">
      <c r="B64" s="51"/>
      <c r="C64" s="52"/>
      <c r="D64" s="52"/>
      <c r="E64" s="51"/>
      <c r="F64" s="51"/>
    </row>
    <row r="65" spans="2:6" ht="15">
      <c r="B65" s="51"/>
      <c r="C65" s="52"/>
      <c r="D65" s="52"/>
      <c r="E65" s="51"/>
      <c r="F65" s="51"/>
    </row>
    <row r="66" spans="2:6" ht="15">
      <c r="B66" s="51"/>
      <c r="C66" s="52"/>
      <c r="D66" s="51"/>
      <c r="E66" s="51"/>
      <c r="F66" s="51"/>
    </row>
    <row r="67" spans="2:6" ht="15">
      <c r="B67" s="51"/>
      <c r="C67" s="52"/>
      <c r="D67" s="52"/>
      <c r="E67" s="51"/>
      <c r="F67" s="51"/>
    </row>
    <row r="68" spans="2:6" ht="15">
      <c r="B68" s="51"/>
      <c r="C68" s="52"/>
      <c r="D68" s="53"/>
      <c r="E68" s="13"/>
      <c r="F68" s="13"/>
    </row>
    <row r="69" spans="2:6" ht="15">
      <c r="B69" s="51"/>
      <c r="C69" s="52"/>
      <c r="D69" s="51"/>
      <c r="E69" s="51"/>
      <c r="F69" s="51"/>
    </row>
    <row r="70" spans="2:6" ht="15">
      <c r="B70" s="20"/>
      <c r="C70" s="20"/>
      <c r="D70" s="3"/>
      <c r="E70" s="20"/>
      <c r="F70" s="20"/>
    </row>
    <row r="71" spans="2:6" ht="15">
      <c r="B71" s="20"/>
      <c r="C71" s="20"/>
      <c r="D71" s="3"/>
      <c r="E71" s="20"/>
      <c r="F71" s="20"/>
    </row>
    <row r="72" spans="2:6" ht="15">
      <c r="B72" s="20"/>
      <c r="C72" s="20"/>
      <c r="D72" s="3"/>
      <c r="E72" s="54"/>
      <c r="F72" s="54"/>
    </row>
    <row r="73" ht="15">
      <c r="D73" s="38"/>
    </row>
  </sheetData>
  <sheetProtection/>
  <mergeCells count="11">
    <mergeCell ref="B1:J1"/>
    <mergeCell ref="H29:J29"/>
    <mergeCell ref="B7:B8"/>
    <mergeCell ref="C7:E7"/>
    <mergeCell ref="C29:E29"/>
    <mergeCell ref="G7:G8"/>
    <mergeCell ref="H7:J7"/>
    <mergeCell ref="B2:J2"/>
    <mergeCell ref="G4:J5"/>
    <mergeCell ref="B29:B30"/>
    <mergeCell ref="G29:G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1"/>
  <headerFooter>
    <oddFooter>&amp;C&amp;"-,Cursiva"&amp;K01+049Depto. Estadísticas y Gestión de la Información - Servicio de Salud Osorno</oddFooter>
  </headerFooter>
  <ignoredErrors>
    <ignoredError sqref="H32:I34 H10:I12 H31:I31 H9:I9 H38:H39 H16:H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pane ySplit="5" topLeftCell="A6" activePane="bottomLeft" state="frozen"/>
      <selection pane="topLeft" activeCell="M25" sqref="M25"/>
      <selection pane="bottomLeft" activeCell="F9" sqref="F9"/>
    </sheetView>
  </sheetViews>
  <sheetFormatPr defaultColWidth="11.421875" defaultRowHeight="15"/>
  <cols>
    <col min="1" max="1" width="0.85546875" style="0" customWidth="1"/>
    <col min="2" max="2" width="16.28125" style="0" customWidth="1"/>
    <col min="7" max="7" width="17.57421875" style="0" customWidth="1"/>
  </cols>
  <sheetData>
    <row r="1" spans="2:12" s="146" customFormat="1" ht="19.5" customHeight="1">
      <c r="B1" s="261" t="str">
        <f>+OSORNO!B1</f>
        <v>POBLACIÓN INSCRITA VALIDADA POR FONASA AÑO 2017 SEGÚN SEXO Y EDAD</v>
      </c>
      <c r="C1" s="261"/>
      <c r="D1" s="261"/>
      <c r="E1" s="261"/>
      <c r="F1" s="261"/>
      <c r="G1" s="261"/>
      <c r="H1" s="261"/>
      <c r="I1" s="261"/>
      <c r="J1" s="261"/>
      <c r="K1" s="241"/>
      <c r="L1" s="241"/>
    </row>
    <row r="2" spans="2:10" s="146" customFormat="1" ht="19.5" customHeight="1">
      <c r="B2" s="263" t="s">
        <v>95</v>
      </c>
      <c r="C2" s="263"/>
      <c r="D2" s="263"/>
      <c r="E2" s="263"/>
      <c r="F2" s="263"/>
      <c r="G2" s="263"/>
      <c r="H2" s="263"/>
      <c r="I2" s="263"/>
      <c r="J2" s="263"/>
    </row>
    <row r="4" spans="2:10" ht="15" customHeight="1">
      <c r="B4" s="155" t="s">
        <v>67</v>
      </c>
      <c r="C4" s="158" t="s">
        <v>27</v>
      </c>
      <c r="G4" s="264" t="s">
        <v>130</v>
      </c>
      <c r="H4" s="264"/>
      <c r="I4" s="264"/>
      <c r="J4" s="264"/>
    </row>
    <row r="5" spans="2:10" ht="15">
      <c r="B5" s="155" t="s">
        <v>44</v>
      </c>
      <c r="C5" s="159">
        <v>10303</v>
      </c>
      <c r="G5" s="264"/>
      <c r="H5" s="264"/>
      <c r="I5" s="264"/>
      <c r="J5" s="264"/>
    </row>
    <row r="6" ht="15.75" thickBot="1">
      <c r="B6" s="218" t="s">
        <v>117</v>
      </c>
    </row>
    <row r="7" spans="2:10" ht="27" customHeight="1" thickBot="1">
      <c r="B7" s="256" t="s">
        <v>45</v>
      </c>
      <c r="C7" s="258" t="s">
        <v>84</v>
      </c>
      <c r="D7" s="259"/>
      <c r="E7" s="260"/>
      <c r="F7" s="1"/>
      <c r="G7" s="256" t="s">
        <v>45</v>
      </c>
      <c r="H7" s="258" t="s">
        <v>84</v>
      </c>
      <c r="I7" s="259"/>
      <c r="J7" s="260"/>
    </row>
    <row r="8" spans="2:10" ht="15.75" thickBot="1">
      <c r="B8" s="257"/>
      <c r="C8" s="199" t="s">
        <v>2</v>
      </c>
      <c r="D8" s="200" t="s">
        <v>3</v>
      </c>
      <c r="E8" s="201" t="s">
        <v>4</v>
      </c>
      <c r="F8" s="86"/>
      <c r="G8" s="257"/>
      <c r="H8" s="199" t="s">
        <v>2</v>
      </c>
      <c r="I8" s="200" t="s">
        <v>3</v>
      </c>
      <c r="J8" s="201" t="s">
        <v>4</v>
      </c>
    </row>
    <row r="9" spans="2:10" ht="15">
      <c r="B9" s="202" t="s">
        <v>5</v>
      </c>
      <c r="C9" s="17">
        <v>658</v>
      </c>
      <c r="D9" s="17">
        <v>664</v>
      </c>
      <c r="E9" s="17">
        <f aca="true" t="shared" si="0" ref="E9:E26">SUM(C9:D9)</f>
        <v>1322</v>
      </c>
      <c r="F9" s="187"/>
      <c r="G9" s="211" t="s">
        <v>6</v>
      </c>
      <c r="H9" s="3">
        <f>SUM(C9:C10)</f>
        <v>1388</v>
      </c>
      <c r="I9" s="17">
        <f>SUM(D9:D10)</f>
        <v>1350</v>
      </c>
      <c r="J9" s="17">
        <f aca="true" t="shared" si="1" ref="J9:J14">SUM(H9:I9)</f>
        <v>2738</v>
      </c>
    </row>
    <row r="10" spans="2:10" ht="15">
      <c r="B10" s="203" t="s">
        <v>7</v>
      </c>
      <c r="C10" s="2">
        <v>730</v>
      </c>
      <c r="D10" s="2">
        <v>686</v>
      </c>
      <c r="E10" s="2">
        <f t="shared" si="0"/>
        <v>1416</v>
      </c>
      <c r="F10" s="86"/>
      <c r="G10" s="212" t="s">
        <v>8</v>
      </c>
      <c r="H10" s="3">
        <f>SUM(C11:C12)</f>
        <v>1562</v>
      </c>
      <c r="I10" s="2">
        <f>SUM(D11:D12)</f>
        <v>1458</v>
      </c>
      <c r="J10" s="2">
        <f t="shared" si="1"/>
        <v>3020</v>
      </c>
    </row>
    <row r="11" spans="2:10" ht="15">
      <c r="B11" s="202" t="s">
        <v>60</v>
      </c>
      <c r="C11" s="2">
        <v>725</v>
      </c>
      <c r="D11" s="2">
        <v>671</v>
      </c>
      <c r="E11" s="2">
        <f t="shared" si="0"/>
        <v>1396</v>
      </c>
      <c r="F11" s="86"/>
      <c r="G11" s="212" t="s">
        <v>10</v>
      </c>
      <c r="H11" s="3">
        <f>SUM(C13:C21)</f>
        <v>6144</v>
      </c>
      <c r="I11" s="2">
        <f>SUM(D13:D21)</f>
        <v>6511</v>
      </c>
      <c r="J11" s="2">
        <f t="shared" si="1"/>
        <v>12655</v>
      </c>
    </row>
    <row r="12" spans="2:10" ht="15">
      <c r="B12" s="202" t="s">
        <v>11</v>
      </c>
      <c r="C12" s="2">
        <v>837</v>
      </c>
      <c r="D12" s="2">
        <v>787</v>
      </c>
      <c r="E12" s="2">
        <f t="shared" si="0"/>
        <v>1624</v>
      </c>
      <c r="F12" s="86"/>
      <c r="G12" s="212" t="s">
        <v>12</v>
      </c>
      <c r="H12" s="3">
        <f>SUM(C22:C25)</f>
        <v>1444</v>
      </c>
      <c r="I12" s="2">
        <f>SUM(D22:D25)</f>
        <v>1693</v>
      </c>
      <c r="J12" s="2">
        <f t="shared" si="1"/>
        <v>3137</v>
      </c>
    </row>
    <row r="13" spans="2:10" ht="15.75" thickBot="1">
      <c r="B13" s="202" t="s">
        <v>13</v>
      </c>
      <c r="C13" s="2">
        <v>811</v>
      </c>
      <c r="D13" s="2">
        <v>874</v>
      </c>
      <c r="E13" s="2">
        <f t="shared" si="0"/>
        <v>1685</v>
      </c>
      <c r="F13" s="86"/>
      <c r="G13" s="202" t="s">
        <v>101</v>
      </c>
      <c r="H13" s="19">
        <f>+C26</f>
        <v>7</v>
      </c>
      <c r="I13" s="2">
        <f>+D26</f>
        <v>7</v>
      </c>
      <c r="J13" s="2">
        <f t="shared" si="1"/>
        <v>14</v>
      </c>
    </row>
    <row r="14" spans="2:10" ht="15.75" thickBot="1">
      <c r="B14" s="202" t="s">
        <v>15</v>
      </c>
      <c r="C14" s="2">
        <v>772</v>
      </c>
      <c r="D14" s="2">
        <v>808</v>
      </c>
      <c r="E14" s="2">
        <f t="shared" si="0"/>
        <v>1580</v>
      </c>
      <c r="F14" s="86"/>
      <c r="G14" s="213" t="s">
        <v>14</v>
      </c>
      <c r="H14" s="206">
        <f>SUM(H9:H13)</f>
        <v>10545</v>
      </c>
      <c r="I14" s="205">
        <f>SUM(I9:I13)</f>
        <v>11019</v>
      </c>
      <c r="J14" s="205">
        <f t="shared" si="1"/>
        <v>21564</v>
      </c>
    </row>
    <row r="15" spans="2:12" ht="15.75" thickBot="1">
      <c r="B15" s="202" t="s">
        <v>16</v>
      </c>
      <c r="C15" s="2">
        <v>608</v>
      </c>
      <c r="D15" s="2">
        <v>685</v>
      </c>
      <c r="E15" s="2">
        <f t="shared" si="0"/>
        <v>1293</v>
      </c>
      <c r="F15" s="86"/>
      <c r="K15" s="20"/>
      <c r="L15" s="20"/>
    </row>
    <row r="16" spans="2:12" ht="15">
      <c r="B16" s="202" t="s">
        <v>17</v>
      </c>
      <c r="C16" s="2">
        <v>593</v>
      </c>
      <c r="D16" s="2">
        <v>631</v>
      </c>
      <c r="E16" s="2">
        <f t="shared" si="0"/>
        <v>1224</v>
      </c>
      <c r="F16" s="86"/>
      <c r="G16" s="207" t="s">
        <v>61</v>
      </c>
      <c r="H16" s="17">
        <f>SUM(C13:C17)</f>
        <v>3431</v>
      </c>
      <c r="I16" s="172"/>
      <c r="J16" s="4"/>
      <c r="K16" s="3"/>
      <c r="L16" s="3"/>
    </row>
    <row r="17" spans="2:12" ht="15">
      <c r="B17" s="202" t="s">
        <v>18</v>
      </c>
      <c r="C17" s="2">
        <v>647</v>
      </c>
      <c r="D17" s="2">
        <v>722</v>
      </c>
      <c r="E17" s="2">
        <f t="shared" si="0"/>
        <v>1369</v>
      </c>
      <c r="F17" s="86"/>
      <c r="G17" s="208" t="s">
        <v>62</v>
      </c>
      <c r="H17" s="2">
        <f>SUM(D18:D21)</f>
        <v>2791</v>
      </c>
      <c r="I17" s="172"/>
      <c r="J17" s="4"/>
      <c r="K17" s="3"/>
      <c r="L17" s="3"/>
    </row>
    <row r="18" spans="2:12" ht="15">
      <c r="B18" s="202" t="s">
        <v>19</v>
      </c>
      <c r="C18" s="2">
        <v>702</v>
      </c>
      <c r="D18" s="2">
        <v>766</v>
      </c>
      <c r="E18" s="2">
        <f t="shared" si="0"/>
        <v>1468</v>
      </c>
      <c r="F18" s="86"/>
      <c r="G18" s="208" t="s">
        <v>65</v>
      </c>
      <c r="H18" s="2">
        <f>SUM(E9:E12)</f>
        <v>5758</v>
      </c>
      <c r="I18" s="172"/>
      <c r="J18" s="4"/>
      <c r="K18" s="3"/>
      <c r="L18" s="3"/>
    </row>
    <row r="19" spans="2:12" ht="15">
      <c r="B19" s="202" t="s">
        <v>20</v>
      </c>
      <c r="C19" s="2">
        <v>811</v>
      </c>
      <c r="D19" s="2">
        <v>787</v>
      </c>
      <c r="E19" s="2">
        <f t="shared" si="0"/>
        <v>1598</v>
      </c>
      <c r="F19" s="86"/>
      <c r="G19" s="208" t="s">
        <v>59</v>
      </c>
      <c r="H19" s="2">
        <f>SUM(E22:E25)</f>
        <v>3137</v>
      </c>
      <c r="I19" s="172"/>
      <c r="J19" s="8"/>
      <c r="K19" s="3"/>
      <c r="L19" s="3"/>
    </row>
    <row r="20" spans="2:12" ht="15">
      <c r="B20" s="202" t="s">
        <v>21</v>
      </c>
      <c r="C20" s="2">
        <v>702</v>
      </c>
      <c r="D20" s="2">
        <v>677</v>
      </c>
      <c r="E20" s="2">
        <f t="shared" si="0"/>
        <v>1379</v>
      </c>
      <c r="F20" s="86"/>
      <c r="G20" s="208" t="s">
        <v>57</v>
      </c>
      <c r="H20" s="216">
        <v>282</v>
      </c>
      <c r="I20" s="172"/>
      <c r="J20" s="8"/>
      <c r="K20" s="21"/>
      <c r="L20" s="21"/>
    </row>
    <row r="21" spans="2:12" ht="15" customHeight="1">
      <c r="B21" s="202" t="s">
        <v>22</v>
      </c>
      <c r="C21" s="2">
        <v>498</v>
      </c>
      <c r="D21" s="2">
        <v>561</v>
      </c>
      <c r="E21" s="2">
        <f t="shared" si="0"/>
        <v>1059</v>
      </c>
      <c r="F21" s="86"/>
      <c r="G21" s="208" t="s">
        <v>58</v>
      </c>
      <c r="H21" s="216">
        <v>270</v>
      </c>
      <c r="I21" s="172"/>
      <c r="J21" s="8"/>
      <c r="K21" s="20"/>
      <c r="L21" s="20"/>
    </row>
    <row r="22" spans="2:12" ht="15.75" thickBot="1">
      <c r="B22" s="202" t="s">
        <v>23</v>
      </c>
      <c r="C22" s="2">
        <v>453</v>
      </c>
      <c r="D22" s="2">
        <v>517</v>
      </c>
      <c r="E22" s="2">
        <f t="shared" si="0"/>
        <v>970</v>
      </c>
      <c r="F22" s="86"/>
      <c r="G22" s="210" t="s">
        <v>64</v>
      </c>
      <c r="H22" s="217">
        <v>232</v>
      </c>
      <c r="I22" s="194"/>
      <c r="K22" s="20"/>
      <c r="L22" s="20"/>
    </row>
    <row r="23" spans="2:12" ht="15">
      <c r="B23" s="202" t="s">
        <v>24</v>
      </c>
      <c r="C23" s="2">
        <v>371</v>
      </c>
      <c r="D23" s="2">
        <v>409</v>
      </c>
      <c r="E23" s="2">
        <f t="shared" si="0"/>
        <v>780</v>
      </c>
      <c r="F23" s="86"/>
      <c r="G23" s="208" t="s">
        <v>135</v>
      </c>
      <c r="H23" s="216">
        <v>1057</v>
      </c>
      <c r="K23" s="20"/>
      <c r="L23" s="20"/>
    </row>
    <row r="24" spans="2:12" ht="15">
      <c r="B24" s="202" t="s">
        <v>25</v>
      </c>
      <c r="C24" s="2">
        <v>284</v>
      </c>
      <c r="D24" s="2">
        <v>316</v>
      </c>
      <c r="E24" s="2">
        <f t="shared" si="0"/>
        <v>600</v>
      </c>
      <c r="F24" s="86"/>
      <c r="G24" s="208" t="s">
        <v>92</v>
      </c>
      <c r="H24" s="216">
        <v>270</v>
      </c>
      <c r="K24" s="20"/>
      <c r="L24" s="20"/>
    </row>
    <row r="25" spans="2:8" ht="15.75" thickBot="1">
      <c r="B25" s="202" t="s">
        <v>26</v>
      </c>
      <c r="C25" s="2">
        <v>336</v>
      </c>
      <c r="D25" s="2">
        <v>451</v>
      </c>
      <c r="E25" s="2">
        <f t="shared" si="0"/>
        <v>787</v>
      </c>
      <c r="F25" s="86"/>
      <c r="G25" s="210" t="s">
        <v>93</v>
      </c>
      <c r="H25" s="217">
        <v>265</v>
      </c>
    </row>
    <row r="26" spans="2:6" ht="15.75" thickBot="1">
      <c r="B26" s="202" t="s">
        <v>101</v>
      </c>
      <c r="C26" s="191">
        <v>7</v>
      </c>
      <c r="D26" s="191">
        <v>7</v>
      </c>
      <c r="E26" s="2">
        <f t="shared" si="0"/>
        <v>14</v>
      </c>
      <c r="F26" s="86"/>
    </row>
    <row r="27" spans="2:10" ht="15.75" thickBot="1">
      <c r="B27" s="204" t="s">
        <v>14</v>
      </c>
      <c r="C27" s="205">
        <f>SUM(C9:C26)</f>
        <v>10545</v>
      </c>
      <c r="D27" s="206">
        <f>SUM(D9:D26)</f>
        <v>11019</v>
      </c>
      <c r="E27" s="205">
        <f>SUM(E9:E26)</f>
        <v>21564</v>
      </c>
      <c r="F27" s="151"/>
      <c r="G27" s="3"/>
      <c r="H27" s="10"/>
      <c r="I27" s="10"/>
      <c r="J27" s="10"/>
    </row>
    <row r="28" ht="15">
      <c r="G28" s="3"/>
    </row>
    <row r="29" spans="1:7" ht="15">
      <c r="A29" s="12"/>
      <c r="B29" s="141"/>
      <c r="C29" s="141"/>
      <c r="D29" s="141"/>
      <c r="E29" s="141"/>
      <c r="F29" s="22"/>
      <c r="G29" s="21"/>
    </row>
    <row r="30" spans="1:5" ht="15">
      <c r="A30" s="12"/>
      <c r="B30" s="141"/>
      <c r="C30" s="141"/>
      <c r="D30" s="141"/>
      <c r="E30" s="141"/>
    </row>
    <row r="31" spans="1:5" ht="15">
      <c r="A31" s="12"/>
      <c r="B31" s="141"/>
      <c r="C31" s="141"/>
      <c r="D31" s="141"/>
      <c r="E31" s="141"/>
    </row>
    <row r="32" spans="1:5" ht="15">
      <c r="A32" s="12"/>
      <c r="B32" s="141"/>
      <c r="C32" s="141"/>
      <c r="D32" s="141"/>
      <c r="E32" s="141"/>
    </row>
    <row r="33" ht="15">
      <c r="A33" s="12"/>
    </row>
    <row r="34" spans="1:6" ht="15">
      <c r="A34" s="12"/>
      <c r="B34" s="8"/>
      <c r="C34" s="8"/>
      <c r="D34" s="8"/>
      <c r="E34" s="8"/>
      <c r="F34" s="8"/>
    </row>
    <row r="35" spans="1:6" ht="15">
      <c r="A35" s="12"/>
      <c r="B35" s="8"/>
      <c r="C35" s="8"/>
      <c r="D35" s="8"/>
      <c r="E35" s="8"/>
      <c r="F35" s="8"/>
    </row>
    <row r="36" spans="1:6" ht="15">
      <c r="A36" s="12"/>
      <c r="B36" s="8"/>
      <c r="C36" s="23"/>
      <c r="D36" s="23"/>
      <c r="E36" s="9"/>
      <c r="F36" s="9"/>
    </row>
    <row r="37" spans="1:6" ht="15">
      <c r="A37" s="12"/>
      <c r="B37" s="8"/>
      <c r="C37" s="8"/>
      <c r="D37" s="8"/>
      <c r="E37" s="8"/>
      <c r="F37" s="8"/>
    </row>
    <row r="38" spans="1:6" ht="15">
      <c r="A38" s="12"/>
      <c r="B38" s="8"/>
      <c r="C38" s="8"/>
      <c r="D38" s="8"/>
      <c r="E38" s="8"/>
      <c r="F38" s="8"/>
    </row>
    <row r="39" spans="1:7" ht="15">
      <c r="A39" s="12"/>
      <c r="B39" s="8"/>
      <c r="C39" s="8"/>
      <c r="D39" s="8"/>
      <c r="E39" s="8"/>
      <c r="F39" s="8"/>
      <c r="G39" s="7"/>
    </row>
    <row r="40" spans="1:6" ht="15">
      <c r="A40" s="12"/>
      <c r="B40" s="8"/>
      <c r="C40" s="8"/>
      <c r="D40" s="8"/>
      <c r="E40" s="8"/>
      <c r="F40" s="8"/>
    </row>
    <row r="41" spans="1:6" ht="15">
      <c r="A41" s="12"/>
      <c r="B41" s="8"/>
      <c r="C41" s="8"/>
      <c r="D41" s="8"/>
      <c r="E41" s="8"/>
      <c r="F41" s="8"/>
    </row>
    <row r="42" spans="1:6" ht="15">
      <c r="A42" s="12"/>
      <c r="B42" s="8"/>
      <c r="C42" s="9"/>
      <c r="D42" s="9"/>
      <c r="E42" s="9"/>
      <c r="F42" s="9"/>
    </row>
    <row r="43" spans="1:6" ht="15">
      <c r="A43" s="12"/>
      <c r="B43" s="8"/>
      <c r="C43" s="8"/>
      <c r="D43" s="8"/>
      <c r="E43" s="8"/>
      <c r="F43" s="8"/>
    </row>
    <row r="44" spans="1:8" ht="15">
      <c r="A44" s="12"/>
      <c r="B44" s="8"/>
      <c r="C44" s="8"/>
      <c r="D44" s="8"/>
      <c r="E44" s="8"/>
      <c r="F44" s="8"/>
      <c r="H44" s="7"/>
    </row>
    <row r="45" spans="1:6" ht="15">
      <c r="A45" s="12"/>
      <c r="B45" s="10"/>
      <c r="C45" s="10"/>
      <c r="D45" s="10"/>
      <c r="E45" s="10"/>
      <c r="F45" s="10"/>
    </row>
    <row r="46" spans="1:7" ht="15">
      <c r="A46" s="12"/>
      <c r="B46" s="10"/>
      <c r="C46" s="10"/>
      <c r="D46" s="10"/>
      <c r="E46" s="10"/>
      <c r="F46" s="10"/>
      <c r="G46" s="7"/>
    </row>
    <row r="47" spans="1:6" ht="15">
      <c r="A47" s="12"/>
      <c r="B47" s="10"/>
      <c r="C47" s="10"/>
      <c r="D47" s="10"/>
      <c r="E47" s="10"/>
      <c r="F47" s="10"/>
    </row>
    <row r="48" spans="1:6" ht="15">
      <c r="A48" s="12"/>
      <c r="B48" s="10"/>
      <c r="C48" s="11"/>
      <c r="D48" s="11"/>
      <c r="E48" s="11"/>
      <c r="F48" s="11"/>
    </row>
    <row r="49" spans="1:6" ht="15">
      <c r="A49" s="12"/>
      <c r="B49" s="10"/>
      <c r="C49" s="10"/>
      <c r="D49" s="10"/>
      <c r="E49" s="10"/>
      <c r="F49" s="10"/>
    </row>
    <row r="50" spans="1:6" ht="15">
      <c r="A50" s="12"/>
      <c r="B50" s="10"/>
      <c r="C50" s="10"/>
      <c r="D50" s="10"/>
      <c r="E50" s="10"/>
      <c r="F50" s="10"/>
    </row>
    <row r="51" spans="1:6" ht="15">
      <c r="A51" s="12"/>
      <c r="B51" s="10"/>
      <c r="C51" s="10"/>
      <c r="D51" s="10"/>
      <c r="E51" s="10"/>
      <c r="F51" s="10"/>
    </row>
    <row r="52" spans="1:6" ht="15">
      <c r="A52" s="12"/>
      <c r="B52" s="10"/>
      <c r="C52" s="10"/>
      <c r="D52" s="10"/>
      <c r="E52" s="10"/>
      <c r="F52" s="10"/>
    </row>
    <row r="53" spans="1:7" ht="15">
      <c r="A53" s="12"/>
      <c r="B53" s="10"/>
      <c r="C53" s="10"/>
      <c r="D53" s="10"/>
      <c r="E53" s="10"/>
      <c r="F53" s="10"/>
      <c r="G53" s="7"/>
    </row>
    <row r="54" spans="1:6" ht="15">
      <c r="A54" s="12"/>
      <c r="B54" s="10"/>
      <c r="C54" s="10"/>
      <c r="D54" s="10"/>
      <c r="E54" s="10"/>
      <c r="F54" s="10"/>
    </row>
    <row r="55" spans="1:6" ht="15">
      <c r="A55" s="12"/>
      <c r="B55" s="10"/>
      <c r="C55" s="10"/>
      <c r="D55" s="10"/>
      <c r="E55" s="10"/>
      <c r="F55" s="10"/>
    </row>
    <row r="56" spans="1:6" ht="15">
      <c r="A56" s="12"/>
      <c r="B56" s="10"/>
      <c r="C56" s="10"/>
      <c r="D56" s="10"/>
      <c r="E56" s="10"/>
      <c r="F56" s="10"/>
    </row>
    <row r="57" spans="1:6" ht="15">
      <c r="A57" s="12"/>
      <c r="B57" s="10"/>
      <c r="C57" s="10"/>
      <c r="D57" s="10"/>
      <c r="E57" s="10"/>
      <c r="F57" s="10"/>
    </row>
    <row r="58" spans="1:6" ht="15">
      <c r="A58" s="12"/>
      <c r="B58" s="10"/>
      <c r="C58" s="10"/>
      <c r="D58" s="10"/>
      <c r="E58" s="10"/>
      <c r="F58" s="10"/>
    </row>
    <row r="59" spans="1:6" ht="15">
      <c r="A59" s="12"/>
      <c r="B59" s="10"/>
      <c r="C59" s="10"/>
      <c r="D59" s="10"/>
      <c r="E59" s="10"/>
      <c r="F59" s="10"/>
    </row>
    <row r="60" spans="1:6" ht="15">
      <c r="A60" s="12"/>
      <c r="B60" s="10"/>
      <c r="C60" s="10"/>
      <c r="D60" s="10"/>
      <c r="E60" s="10"/>
      <c r="F60" s="10"/>
    </row>
    <row r="61" spans="1:6" ht="15">
      <c r="A61" s="12"/>
      <c r="B61" s="10"/>
      <c r="C61" s="10"/>
      <c r="D61" s="10"/>
      <c r="E61" s="10"/>
      <c r="F61" s="10"/>
    </row>
    <row r="62" spans="1:6" ht="15">
      <c r="A62" s="12"/>
      <c r="B62" s="10"/>
      <c r="C62" s="10"/>
      <c r="D62" s="10"/>
      <c r="E62" s="10"/>
      <c r="F62" s="10"/>
    </row>
    <row r="63" spans="1:6" ht="15">
      <c r="A63" s="12"/>
      <c r="B63" s="10"/>
      <c r="C63" s="11"/>
      <c r="D63" s="11"/>
      <c r="E63" s="11"/>
      <c r="F63" s="11"/>
    </row>
    <row r="64" spans="1:6" ht="15">
      <c r="A64" s="12"/>
      <c r="B64" s="10"/>
      <c r="C64" s="10"/>
      <c r="D64" s="10"/>
      <c r="E64" s="10"/>
      <c r="F64" s="10"/>
    </row>
  </sheetData>
  <sheetProtection/>
  <mergeCells count="7">
    <mergeCell ref="B7:B8"/>
    <mergeCell ref="C7:E7"/>
    <mergeCell ref="G7:G8"/>
    <mergeCell ref="H7:J7"/>
    <mergeCell ref="B1:J1"/>
    <mergeCell ref="B2:J2"/>
    <mergeCell ref="G4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1"/>
  <headerFooter>
    <oddFooter>&amp;C&amp;"-,Cursiva"&amp;K01+049Depto. Estadísticas y Gestión de la Información - Servicio de Salud Osorno</oddFooter>
  </headerFooter>
  <ignoredErrors>
    <ignoredError sqref="H9:I12 H16:H1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O71"/>
  <sheetViews>
    <sheetView zoomScalePageLayoutView="0" workbookViewId="0" topLeftCell="A1">
      <pane ySplit="5" topLeftCell="A9" activePane="bottomLeft" state="frozen"/>
      <selection pane="topLeft" activeCell="M25" sqref="M25"/>
      <selection pane="bottomLeft" activeCell="E21" sqref="E21"/>
    </sheetView>
  </sheetViews>
  <sheetFormatPr defaultColWidth="11.421875" defaultRowHeight="15"/>
  <cols>
    <col min="1" max="1" width="0.85546875" style="0" customWidth="1"/>
    <col min="2" max="2" width="16.7109375" style="0" customWidth="1"/>
    <col min="3" max="3" width="12.421875" style="0" customWidth="1"/>
    <col min="6" max="6" width="9.7109375" style="0" customWidth="1"/>
    <col min="7" max="7" width="16.8515625" style="0" customWidth="1"/>
  </cols>
  <sheetData>
    <row r="1" spans="2:12" s="146" customFormat="1" ht="19.5" customHeight="1">
      <c r="B1" s="261" t="str">
        <f>+OSORNO!B1</f>
        <v>POBLACIÓN INSCRITA VALIDADA POR FONASA AÑO 2017 SEGÚN SEXO Y EDAD</v>
      </c>
      <c r="C1" s="261"/>
      <c r="D1" s="261"/>
      <c r="E1" s="261"/>
      <c r="F1" s="261"/>
      <c r="G1" s="261"/>
      <c r="H1" s="261"/>
      <c r="I1" s="261"/>
      <c r="J1" s="261"/>
      <c r="K1" s="241"/>
      <c r="L1" s="241"/>
    </row>
    <row r="2" spans="2:10" s="146" customFormat="1" ht="19.5" customHeight="1">
      <c r="B2" s="263" t="s">
        <v>98</v>
      </c>
      <c r="C2" s="263"/>
      <c r="D2" s="263"/>
      <c r="E2" s="263"/>
      <c r="F2" s="263"/>
      <c r="G2" s="263"/>
      <c r="H2" s="263"/>
      <c r="I2" s="263"/>
      <c r="J2" s="263"/>
    </row>
    <row r="4" spans="2:10" ht="15" customHeight="1">
      <c r="B4" s="155" t="s">
        <v>67</v>
      </c>
      <c r="C4" s="158" t="s">
        <v>30</v>
      </c>
      <c r="D4" s="140"/>
      <c r="G4" s="264" t="s">
        <v>130</v>
      </c>
      <c r="H4" s="264"/>
      <c r="I4" s="264"/>
      <c r="J4" s="264"/>
    </row>
    <row r="5" spans="2:10" ht="15">
      <c r="B5" s="155" t="s">
        <v>44</v>
      </c>
      <c r="C5" s="159">
        <v>10304</v>
      </c>
      <c r="G5" s="264"/>
      <c r="H5" s="264"/>
      <c r="I5" s="264"/>
      <c r="J5" s="264"/>
    </row>
    <row r="6" ht="15.75" thickBot="1">
      <c r="B6" s="218" t="s">
        <v>118</v>
      </c>
    </row>
    <row r="7" spans="2:10" ht="27" customHeight="1" thickBot="1">
      <c r="B7" s="256" t="s">
        <v>45</v>
      </c>
      <c r="C7" s="258" t="s">
        <v>73</v>
      </c>
      <c r="D7" s="259"/>
      <c r="E7" s="260"/>
      <c r="G7" s="256" t="s">
        <v>45</v>
      </c>
      <c r="H7" s="258" t="s">
        <v>73</v>
      </c>
      <c r="I7" s="259"/>
      <c r="J7" s="260"/>
    </row>
    <row r="8" spans="2:10" ht="15.75" thickBot="1">
      <c r="B8" s="257"/>
      <c r="C8" s="199" t="s">
        <v>2</v>
      </c>
      <c r="D8" s="200" t="s">
        <v>3</v>
      </c>
      <c r="E8" s="201" t="s">
        <v>4</v>
      </c>
      <c r="F8" s="86"/>
      <c r="G8" s="257"/>
      <c r="H8" s="199" t="s">
        <v>2</v>
      </c>
      <c r="I8" s="200" t="s">
        <v>3</v>
      </c>
      <c r="J8" s="201" t="s">
        <v>4</v>
      </c>
    </row>
    <row r="9" spans="2:10" ht="15">
      <c r="B9" s="202" t="s">
        <v>5</v>
      </c>
      <c r="C9" s="17">
        <v>375</v>
      </c>
      <c r="D9" s="17">
        <v>307</v>
      </c>
      <c r="E9" s="17">
        <f aca="true" t="shared" si="0" ref="E9:E26">SUM(C9:D9)</f>
        <v>682</v>
      </c>
      <c r="F9" s="188"/>
      <c r="G9" s="211" t="s">
        <v>6</v>
      </c>
      <c r="H9" s="3">
        <f>SUM(C9:C10)</f>
        <v>795</v>
      </c>
      <c r="I9" s="17">
        <f>SUM(D9:D10)</f>
        <v>720</v>
      </c>
      <c r="J9" s="17">
        <f aca="true" t="shared" si="1" ref="J9:J14">SUM(H9:I9)</f>
        <v>1515</v>
      </c>
    </row>
    <row r="10" spans="2:10" ht="15">
      <c r="B10" s="203" t="s">
        <v>7</v>
      </c>
      <c r="C10" s="2">
        <v>420</v>
      </c>
      <c r="D10" s="2">
        <v>413</v>
      </c>
      <c r="E10" s="2">
        <f t="shared" si="0"/>
        <v>833</v>
      </c>
      <c r="F10" s="86"/>
      <c r="G10" s="212" t="s">
        <v>8</v>
      </c>
      <c r="H10" s="3">
        <f>SUM(C11:C12)</f>
        <v>932</v>
      </c>
      <c r="I10" s="2">
        <f>SUM(D11:D12)</f>
        <v>873</v>
      </c>
      <c r="J10" s="2">
        <f t="shared" si="1"/>
        <v>1805</v>
      </c>
    </row>
    <row r="11" spans="2:10" ht="15">
      <c r="B11" s="202" t="s">
        <v>60</v>
      </c>
      <c r="C11" s="2">
        <v>418</v>
      </c>
      <c r="D11" s="2">
        <v>411</v>
      </c>
      <c r="E11" s="2">
        <f t="shared" si="0"/>
        <v>829</v>
      </c>
      <c r="F11" s="86"/>
      <c r="G11" s="212" t="s">
        <v>10</v>
      </c>
      <c r="H11" s="3">
        <f>SUM(C13:C21)</f>
        <v>3861</v>
      </c>
      <c r="I11" s="2">
        <f>SUM(D13:D21)</f>
        <v>3668</v>
      </c>
      <c r="J11" s="2">
        <f t="shared" si="1"/>
        <v>7529</v>
      </c>
    </row>
    <row r="12" spans="2:10" ht="15">
      <c r="B12" s="202" t="s">
        <v>11</v>
      </c>
      <c r="C12" s="2">
        <v>514</v>
      </c>
      <c r="D12" s="2">
        <v>462</v>
      </c>
      <c r="E12" s="2">
        <f t="shared" si="0"/>
        <v>976</v>
      </c>
      <c r="F12" s="86"/>
      <c r="G12" s="212" t="s">
        <v>12</v>
      </c>
      <c r="H12" s="3">
        <f>SUM(C22:C25)</f>
        <v>834</v>
      </c>
      <c r="I12" s="2">
        <f>SUM(D22:D25)</f>
        <v>852</v>
      </c>
      <c r="J12" s="2">
        <f t="shared" si="1"/>
        <v>1686</v>
      </c>
    </row>
    <row r="13" spans="2:10" ht="15.75" thickBot="1">
      <c r="B13" s="202" t="s">
        <v>13</v>
      </c>
      <c r="C13" s="2">
        <v>477</v>
      </c>
      <c r="D13" s="2">
        <v>435</v>
      </c>
      <c r="E13" s="2">
        <f t="shared" si="0"/>
        <v>912</v>
      </c>
      <c r="F13" s="86"/>
      <c r="G13" s="202" t="s">
        <v>101</v>
      </c>
      <c r="H13" s="19">
        <f>+C26</f>
        <v>2</v>
      </c>
      <c r="I13" s="2">
        <f>+D26</f>
        <v>2</v>
      </c>
      <c r="J13" s="2">
        <f t="shared" si="1"/>
        <v>4</v>
      </c>
    </row>
    <row r="14" spans="2:10" ht="15.75" thickBot="1">
      <c r="B14" s="202" t="s">
        <v>15</v>
      </c>
      <c r="C14" s="2">
        <v>438</v>
      </c>
      <c r="D14" s="2">
        <v>407</v>
      </c>
      <c r="E14" s="2">
        <f t="shared" si="0"/>
        <v>845</v>
      </c>
      <c r="F14" s="86"/>
      <c r="G14" s="213" t="s">
        <v>14</v>
      </c>
      <c r="H14" s="206">
        <f>SUM(H9:H13)</f>
        <v>6424</v>
      </c>
      <c r="I14" s="205">
        <f>SUM(I9:I13)</f>
        <v>6115</v>
      </c>
      <c r="J14" s="205">
        <f t="shared" si="1"/>
        <v>12539</v>
      </c>
    </row>
    <row r="15" spans="2:15" ht="15.75" thickBot="1">
      <c r="B15" s="202" t="s">
        <v>16</v>
      </c>
      <c r="C15" s="2">
        <v>407</v>
      </c>
      <c r="D15" s="2">
        <v>399</v>
      </c>
      <c r="E15" s="2">
        <f t="shared" si="0"/>
        <v>806</v>
      </c>
      <c r="F15" s="86"/>
      <c r="K15" s="20"/>
      <c r="L15" s="20"/>
      <c r="M15" s="20"/>
      <c r="N15" s="20"/>
      <c r="O15" s="20"/>
    </row>
    <row r="16" spans="2:15" ht="15">
      <c r="B16" s="202" t="s">
        <v>17</v>
      </c>
      <c r="C16" s="2">
        <v>403</v>
      </c>
      <c r="D16" s="2">
        <v>393</v>
      </c>
      <c r="E16" s="2">
        <f t="shared" si="0"/>
        <v>796</v>
      </c>
      <c r="F16" s="86"/>
      <c r="G16" s="207" t="s">
        <v>61</v>
      </c>
      <c r="H16" s="17">
        <f>SUM(C13:C17)</f>
        <v>2223</v>
      </c>
      <c r="I16" s="172"/>
      <c r="J16" s="4"/>
      <c r="K16" s="20"/>
      <c r="L16" s="8"/>
      <c r="M16" s="8"/>
      <c r="N16" s="3"/>
      <c r="O16" s="20"/>
    </row>
    <row r="17" spans="2:15" ht="15">
      <c r="B17" s="202" t="s">
        <v>18</v>
      </c>
      <c r="C17" s="2">
        <v>498</v>
      </c>
      <c r="D17" s="2">
        <v>440</v>
      </c>
      <c r="E17" s="2">
        <f t="shared" si="0"/>
        <v>938</v>
      </c>
      <c r="F17" s="86"/>
      <c r="G17" s="208" t="s">
        <v>62</v>
      </c>
      <c r="H17" s="2">
        <f>SUM(D18:D21)</f>
        <v>1594</v>
      </c>
      <c r="I17" s="172"/>
      <c r="J17" s="4"/>
      <c r="K17" s="20"/>
      <c r="L17" s="8"/>
      <c r="M17" s="8"/>
      <c r="N17" s="3"/>
      <c r="O17" s="20"/>
    </row>
    <row r="18" spans="2:15" ht="15">
      <c r="B18" s="202" t="s">
        <v>19</v>
      </c>
      <c r="C18" s="2">
        <v>448</v>
      </c>
      <c r="D18" s="2">
        <v>474</v>
      </c>
      <c r="E18" s="2">
        <f t="shared" si="0"/>
        <v>922</v>
      </c>
      <c r="F18" s="86"/>
      <c r="G18" s="208" t="s">
        <v>65</v>
      </c>
      <c r="H18" s="2">
        <f>SUM(E9:E12)</f>
        <v>3320</v>
      </c>
      <c r="I18" s="172"/>
      <c r="J18" s="4"/>
      <c r="K18" s="20"/>
      <c r="L18" s="8"/>
      <c r="M18" s="8"/>
      <c r="N18" s="3"/>
      <c r="O18" s="20"/>
    </row>
    <row r="19" spans="2:15" ht="15">
      <c r="B19" s="202" t="s">
        <v>20</v>
      </c>
      <c r="C19" s="2">
        <v>489</v>
      </c>
      <c r="D19" s="2">
        <v>452</v>
      </c>
      <c r="E19" s="2">
        <f t="shared" si="0"/>
        <v>941</v>
      </c>
      <c r="F19" s="86"/>
      <c r="G19" s="208" t="s">
        <v>59</v>
      </c>
      <c r="H19" s="2">
        <f>SUM(E22:E25)</f>
        <v>1686</v>
      </c>
      <c r="I19" s="172"/>
      <c r="J19" s="3"/>
      <c r="K19" s="20"/>
      <c r="L19" s="8"/>
      <c r="M19" s="8"/>
      <c r="N19" s="3"/>
      <c r="O19" s="20"/>
    </row>
    <row r="20" spans="2:15" ht="15">
      <c r="B20" s="202" t="s">
        <v>21</v>
      </c>
      <c r="C20" s="2">
        <v>362</v>
      </c>
      <c r="D20" s="2">
        <v>386</v>
      </c>
      <c r="E20" s="2">
        <f t="shared" si="0"/>
        <v>748</v>
      </c>
      <c r="F20" s="86"/>
      <c r="G20" s="208" t="s">
        <v>57</v>
      </c>
      <c r="H20" s="216">
        <v>165</v>
      </c>
      <c r="I20" s="172"/>
      <c r="J20" s="3"/>
      <c r="K20" s="20"/>
      <c r="L20" s="20"/>
      <c r="M20" s="20"/>
      <c r="N20" s="21"/>
      <c r="O20" s="20"/>
    </row>
    <row r="21" spans="2:15" ht="15">
      <c r="B21" s="202" t="s">
        <v>22</v>
      </c>
      <c r="C21" s="2">
        <v>339</v>
      </c>
      <c r="D21" s="2">
        <v>282</v>
      </c>
      <c r="E21" s="2">
        <f t="shared" si="0"/>
        <v>621</v>
      </c>
      <c r="F21" s="86"/>
      <c r="G21" s="208" t="s">
        <v>58</v>
      </c>
      <c r="H21" s="216">
        <v>148</v>
      </c>
      <c r="I21" s="172"/>
      <c r="J21" s="3"/>
      <c r="K21" s="20"/>
      <c r="L21" s="20"/>
      <c r="M21" s="20"/>
      <c r="N21" s="20"/>
      <c r="O21" s="20"/>
    </row>
    <row r="22" spans="2:15" ht="15" customHeight="1" thickBot="1">
      <c r="B22" s="202" t="s">
        <v>23</v>
      </c>
      <c r="C22" s="2">
        <v>274</v>
      </c>
      <c r="D22" s="2">
        <v>266</v>
      </c>
      <c r="E22" s="2">
        <f t="shared" si="0"/>
        <v>540</v>
      </c>
      <c r="F22" s="86"/>
      <c r="G22" s="210" t="s">
        <v>64</v>
      </c>
      <c r="H22" s="217">
        <v>145</v>
      </c>
      <c r="I22" s="194"/>
      <c r="J22" s="3"/>
      <c r="K22" s="20"/>
      <c r="L22" s="20"/>
      <c r="M22" s="20"/>
      <c r="N22" s="20"/>
      <c r="O22" s="20"/>
    </row>
    <row r="23" spans="2:15" ht="15">
      <c r="B23" s="202" t="s">
        <v>24</v>
      </c>
      <c r="C23" s="2">
        <v>225</v>
      </c>
      <c r="D23" s="2">
        <v>208</v>
      </c>
      <c r="E23" s="2">
        <f t="shared" si="0"/>
        <v>433</v>
      </c>
      <c r="F23" s="86"/>
      <c r="G23" s="208" t="s">
        <v>135</v>
      </c>
      <c r="H23" s="250">
        <v>524</v>
      </c>
      <c r="I23" s="8"/>
      <c r="J23" s="3"/>
      <c r="K23" s="20"/>
      <c r="L23" s="20"/>
      <c r="M23" s="20"/>
      <c r="N23" s="20"/>
      <c r="O23" s="20"/>
    </row>
    <row r="24" spans="2:15" ht="15">
      <c r="B24" s="202" t="s">
        <v>25</v>
      </c>
      <c r="C24" s="2">
        <v>155</v>
      </c>
      <c r="D24" s="2">
        <v>151</v>
      </c>
      <c r="E24" s="2">
        <f t="shared" si="0"/>
        <v>306</v>
      </c>
      <c r="F24" s="86"/>
      <c r="G24" s="208" t="s">
        <v>92</v>
      </c>
      <c r="H24" s="216">
        <v>157</v>
      </c>
      <c r="I24" s="8"/>
      <c r="J24" s="3"/>
      <c r="K24" s="20"/>
      <c r="L24" s="20"/>
      <c r="M24" s="20"/>
      <c r="N24" s="20"/>
      <c r="O24" s="20"/>
    </row>
    <row r="25" spans="2:10" ht="15.75" thickBot="1">
      <c r="B25" s="202" t="s">
        <v>26</v>
      </c>
      <c r="C25" s="2">
        <v>180</v>
      </c>
      <c r="D25" s="2">
        <v>227</v>
      </c>
      <c r="E25" s="2">
        <f t="shared" si="0"/>
        <v>407</v>
      </c>
      <c r="F25" s="86"/>
      <c r="G25" s="210" t="s">
        <v>93</v>
      </c>
      <c r="H25" s="217">
        <v>158</v>
      </c>
      <c r="I25" s="8"/>
      <c r="J25" s="3"/>
    </row>
    <row r="26" spans="2:10" ht="15.75" thickBot="1">
      <c r="B26" s="202" t="s">
        <v>101</v>
      </c>
      <c r="C26" s="191">
        <v>2</v>
      </c>
      <c r="D26" s="191">
        <v>2</v>
      </c>
      <c r="E26" s="2">
        <f t="shared" si="0"/>
        <v>4</v>
      </c>
      <c r="F26" s="86"/>
      <c r="G26" s="8"/>
      <c r="H26" s="8"/>
      <c r="I26" s="8"/>
      <c r="J26" s="3"/>
    </row>
    <row r="27" spans="2:10" ht="15.75" thickBot="1">
      <c r="B27" s="204" t="s">
        <v>14</v>
      </c>
      <c r="C27" s="205">
        <f>SUM(C9:C26)</f>
        <v>6424</v>
      </c>
      <c r="D27" s="206">
        <f>SUM(D9:D26)</f>
        <v>6115</v>
      </c>
      <c r="E27" s="205">
        <f>SUM(E9:E26)</f>
        <v>12539</v>
      </c>
      <c r="F27" s="86"/>
      <c r="G27" s="3"/>
      <c r="H27" s="3"/>
      <c r="I27" s="8"/>
      <c r="J27" s="10"/>
    </row>
    <row r="28" spans="2:9" ht="15">
      <c r="B28" s="20"/>
      <c r="C28" s="8"/>
      <c r="D28" s="8"/>
      <c r="E28" s="3"/>
      <c r="G28" s="8"/>
      <c r="H28" s="3"/>
      <c r="I28" s="20"/>
    </row>
    <row r="29" spans="2:10" ht="15">
      <c r="B29" s="265" t="s">
        <v>136</v>
      </c>
      <c r="C29" s="265"/>
      <c r="D29" s="265"/>
      <c r="E29" s="265"/>
      <c r="F29" s="265"/>
      <c r="G29" s="265"/>
      <c r="H29" s="265"/>
      <c r="I29" s="265"/>
      <c r="J29" s="265"/>
    </row>
    <row r="30" spans="2:9" ht="15">
      <c r="B30" s="22"/>
      <c r="C30" s="8"/>
      <c r="D30" s="8"/>
      <c r="E30" s="3"/>
      <c r="F30" s="22"/>
      <c r="G30" s="22"/>
      <c r="H30" s="20"/>
      <c r="I30" s="20"/>
    </row>
    <row r="31" spans="2:8" ht="15">
      <c r="B31" s="22"/>
      <c r="C31" s="8"/>
      <c r="D31" s="8"/>
      <c r="E31" s="3"/>
      <c r="F31" s="22"/>
      <c r="G31" s="22"/>
      <c r="H31" s="20"/>
    </row>
    <row r="32" spans="2:8" ht="15">
      <c r="B32" s="22"/>
      <c r="C32" s="8"/>
      <c r="D32" s="22"/>
      <c r="E32" s="3"/>
      <c r="F32" s="22"/>
      <c r="G32" s="22"/>
      <c r="H32" s="20"/>
    </row>
    <row r="33" spans="2:8" ht="15">
      <c r="B33" s="22"/>
      <c r="C33" s="22"/>
      <c r="D33" s="22"/>
      <c r="E33" s="3"/>
      <c r="F33" s="22"/>
      <c r="G33" s="22"/>
      <c r="H33" s="20"/>
    </row>
    <row r="34" spans="2:8" ht="15">
      <c r="B34" s="22"/>
      <c r="C34" s="22"/>
      <c r="D34" s="22"/>
      <c r="E34" s="3"/>
      <c r="F34" s="22"/>
      <c r="G34" s="22"/>
      <c r="H34" s="20"/>
    </row>
    <row r="35" spans="2:8" ht="15">
      <c r="B35" s="22"/>
      <c r="C35" s="3"/>
      <c r="D35" s="22"/>
      <c r="E35" s="3"/>
      <c r="F35" s="22"/>
      <c r="G35" s="22"/>
      <c r="H35" s="20"/>
    </row>
    <row r="36" spans="2:8" ht="15">
      <c r="B36" s="22"/>
      <c r="C36" s="3"/>
      <c r="D36" s="22"/>
      <c r="E36" s="3"/>
      <c r="F36" s="22"/>
      <c r="G36" s="22"/>
      <c r="H36" s="20"/>
    </row>
    <row r="37" spans="2:8" ht="15">
      <c r="B37" s="22"/>
      <c r="C37" s="3"/>
      <c r="D37" s="56"/>
      <c r="E37" s="54"/>
      <c r="F37" s="56"/>
      <c r="G37" s="56"/>
      <c r="H37" s="20"/>
    </row>
    <row r="38" spans="2:8" ht="15">
      <c r="B38" s="22"/>
      <c r="C38" s="3"/>
      <c r="D38" s="22"/>
      <c r="E38" s="3"/>
      <c r="F38" s="22"/>
      <c r="G38" s="22"/>
      <c r="H38" s="20"/>
    </row>
    <row r="39" spans="2:8" ht="15">
      <c r="B39" s="22"/>
      <c r="C39" s="3"/>
      <c r="D39" s="22"/>
      <c r="E39" s="3"/>
      <c r="F39" s="22"/>
      <c r="G39" s="22"/>
      <c r="H39" s="20"/>
    </row>
    <row r="40" spans="2:8" ht="15">
      <c r="B40" s="22"/>
      <c r="C40" s="3"/>
      <c r="D40" s="22"/>
      <c r="E40" s="3"/>
      <c r="F40" s="22"/>
      <c r="G40" s="22"/>
      <c r="H40" s="20"/>
    </row>
    <row r="41" spans="2:8" ht="15">
      <c r="B41" s="22"/>
      <c r="C41" s="3"/>
      <c r="D41" s="22"/>
      <c r="E41" s="3"/>
      <c r="F41" s="22"/>
      <c r="G41" s="22"/>
      <c r="H41" s="20"/>
    </row>
    <row r="42" spans="2:8" ht="15">
      <c r="B42" s="22"/>
      <c r="C42" s="3"/>
      <c r="D42" s="22"/>
      <c r="E42" s="3"/>
      <c r="F42" s="22"/>
      <c r="G42" s="22"/>
      <c r="H42" s="20"/>
    </row>
    <row r="43" spans="2:8" ht="15">
      <c r="B43" s="22"/>
      <c r="C43" s="3"/>
      <c r="D43" s="56"/>
      <c r="E43" s="23"/>
      <c r="F43" s="56"/>
      <c r="G43" s="56"/>
      <c r="H43" s="20"/>
    </row>
    <row r="44" spans="2:8" ht="15">
      <c r="B44" s="22"/>
      <c r="C44" s="3"/>
      <c r="D44" s="22"/>
      <c r="E44" s="55"/>
      <c r="F44" s="22"/>
      <c r="G44" s="22"/>
      <c r="H44" s="20"/>
    </row>
    <row r="45" spans="2:8" ht="15">
      <c r="B45" s="22"/>
      <c r="C45" s="3"/>
      <c r="D45" s="22"/>
      <c r="E45" s="22"/>
      <c r="F45" s="22"/>
      <c r="G45" s="22"/>
      <c r="H45" s="20"/>
    </row>
    <row r="46" spans="2:8" ht="15">
      <c r="B46" s="22"/>
      <c r="C46" s="3"/>
      <c r="D46" s="22"/>
      <c r="E46" s="22"/>
      <c r="F46" s="22"/>
      <c r="G46" s="22"/>
      <c r="H46" s="20"/>
    </row>
    <row r="47" spans="2:8" ht="15">
      <c r="B47" s="22"/>
      <c r="C47" s="55"/>
      <c r="D47" s="22"/>
      <c r="E47" s="22"/>
      <c r="F47" s="22"/>
      <c r="G47" s="22"/>
      <c r="H47" s="20"/>
    </row>
    <row r="48" spans="2:8" ht="15">
      <c r="B48" s="22"/>
      <c r="C48" s="22"/>
      <c r="D48" s="22"/>
      <c r="E48" s="22"/>
      <c r="F48" s="22"/>
      <c r="G48" s="22"/>
      <c r="H48" s="20"/>
    </row>
    <row r="49" spans="2:8" ht="15">
      <c r="B49" s="22"/>
      <c r="C49" s="22"/>
      <c r="D49" s="56"/>
      <c r="E49" s="54"/>
      <c r="F49" s="56"/>
      <c r="G49" s="56"/>
      <c r="H49" s="20"/>
    </row>
    <row r="50" spans="2:8" ht="15">
      <c r="B50" s="22"/>
      <c r="C50" s="22"/>
      <c r="D50" s="22"/>
      <c r="E50" s="22"/>
      <c r="F50" s="22"/>
      <c r="G50" s="22"/>
      <c r="H50" s="20"/>
    </row>
    <row r="51" spans="2:8" ht="15">
      <c r="B51" s="22"/>
      <c r="C51" s="22"/>
      <c r="D51" s="22"/>
      <c r="E51" s="22"/>
      <c r="F51" s="22"/>
      <c r="G51" s="22"/>
      <c r="H51" s="20"/>
    </row>
    <row r="52" spans="2:8" ht="15">
      <c r="B52" s="22"/>
      <c r="C52" s="22"/>
      <c r="D52" s="22"/>
      <c r="E52" s="22"/>
      <c r="F52" s="22"/>
      <c r="G52" s="22"/>
      <c r="H52" s="20"/>
    </row>
    <row r="53" spans="2:8" ht="15">
      <c r="B53" s="22"/>
      <c r="C53" s="22"/>
      <c r="D53" s="22"/>
      <c r="E53" s="22"/>
      <c r="F53" s="22"/>
      <c r="G53" s="22"/>
      <c r="H53" s="20"/>
    </row>
    <row r="54" spans="2:8" ht="15">
      <c r="B54" s="22"/>
      <c r="C54" s="22"/>
      <c r="D54" s="22"/>
      <c r="E54" s="22"/>
      <c r="F54" s="22"/>
      <c r="G54" s="22"/>
      <c r="H54" s="20"/>
    </row>
    <row r="55" spans="2:8" ht="15">
      <c r="B55" s="22"/>
      <c r="C55" s="22"/>
      <c r="D55" s="22"/>
      <c r="E55" s="22"/>
      <c r="F55" s="22"/>
      <c r="G55" s="22"/>
      <c r="H55" s="20"/>
    </row>
    <row r="56" spans="2:8" ht="15">
      <c r="B56" s="22"/>
      <c r="C56" s="22"/>
      <c r="D56" s="22"/>
      <c r="E56" s="22"/>
      <c r="F56" s="22"/>
      <c r="G56" s="22"/>
      <c r="H56" s="20"/>
    </row>
    <row r="57" spans="2:8" ht="15">
      <c r="B57" s="22"/>
      <c r="C57" s="22"/>
      <c r="D57" s="22"/>
      <c r="E57" s="22"/>
      <c r="F57" s="22"/>
      <c r="G57" s="22"/>
      <c r="H57" s="20"/>
    </row>
    <row r="58" spans="2:8" ht="15">
      <c r="B58" s="22"/>
      <c r="C58" s="22"/>
      <c r="D58" s="22"/>
      <c r="E58" s="22"/>
      <c r="F58" s="22"/>
      <c r="G58" s="22"/>
      <c r="H58" s="20"/>
    </row>
    <row r="59" spans="2:8" ht="15">
      <c r="B59" s="22"/>
      <c r="C59" s="22"/>
      <c r="D59" s="22"/>
      <c r="E59" s="22"/>
      <c r="F59" s="22"/>
      <c r="G59" s="22"/>
      <c r="H59" s="20"/>
    </row>
    <row r="60" spans="2:8" ht="15">
      <c r="B60" s="22"/>
      <c r="C60" s="22"/>
      <c r="D60" s="22"/>
      <c r="E60" s="22"/>
      <c r="F60" s="22"/>
      <c r="G60" s="22"/>
      <c r="H60" s="20"/>
    </row>
    <row r="61" spans="2:8" ht="15">
      <c r="B61" s="22"/>
      <c r="C61" s="22"/>
      <c r="D61" s="22"/>
      <c r="E61" s="22"/>
      <c r="F61" s="22"/>
      <c r="G61" s="22"/>
      <c r="H61" s="20"/>
    </row>
    <row r="62" spans="2:8" ht="15">
      <c r="B62" s="22"/>
      <c r="C62" s="22"/>
      <c r="D62" s="22"/>
      <c r="E62" s="22"/>
      <c r="F62" s="22"/>
      <c r="G62" s="22"/>
      <c r="H62" s="20"/>
    </row>
    <row r="63" spans="2:8" ht="15">
      <c r="B63" s="22"/>
      <c r="C63" s="22"/>
      <c r="D63" s="22"/>
      <c r="E63" s="22"/>
      <c r="F63" s="22"/>
      <c r="G63" s="22"/>
      <c r="H63" s="20"/>
    </row>
    <row r="64" spans="2:8" ht="15">
      <c r="B64" s="22"/>
      <c r="C64" s="22"/>
      <c r="D64" s="57"/>
      <c r="E64" s="57"/>
      <c r="F64" s="57"/>
      <c r="G64" s="57"/>
      <c r="H64" s="20"/>
    </row>
    <row r="65" spans="2:8" ht="15">
      <c r="B65" s="22"/>
      <c r="C65" s="22"/>
      <c r="D65" s="22"/>
      <c r="E65" s="22"/>
      <c r="F65" s="22"/>
      <c r="G65" s="22"/>
      <c r="H65" s="20"/>
    </row>
    <row r="66" spans="2:8" ht="15">
      <c r="B66" s="20"/>
      <c r="C66" s="20"/>
      <c r="D66" s="20"/>
      <c r="E66" s="20"/>
      <c r="F66" s="20"/>
      <c r="G66" s="20"/>
      <c r="H66" s="20"/>
    </row>
    <row r="67" spans="2:8" ht="15">
      <c r="B67" s="20"/>
      <c r="C67" s="20"/>
      <c r="D67" s="20"/>
      <c r="E67" s="20"/>
      <c r="F67" s="20"/>
      <c r="G67" s="20"/>
      <c r="H67" s="20"/>
    </row>
    <row r="68" spans="2:8" ht="15">
      <c r="B68" s="20"/>
      <c r="C68" s="20"/>
      <c r="D68" s="20"/>
      <c r="E68" s="20"/>
      <c r="F68" s="20"/>
      <c r="G68" s="20"/>
      <c r="H68" s="20"/>
    </row>
    <row r="69" spans="2:8" ht="15">
      <c r="B69" s="20"/>
      <c r="C69" s="20"/>
      <c r="D69" s="20"/>
      <c r="E69" s="20"/>
      <c r="F69" s="20"/>
      <c r="G69" s="20"/>
      <c r="H69" s="20"/>
    </row>
    <row r="70" spans="2:8" ht="15">
      <c r="B70" s="20"/>
      <c r="C70" s="20"/>
      <c r="D70" s="20"/>
      <c r="E70" s="20"/>
      <c r="F70" s="20"/>
      <c r="G70" s="20"/>
      <c r="H70" s="20"/>
    </row>
    <row r="71" spans="2:8" ht="15">
      <c r="B71" s="20"/>
      <c r="C71" s="20"/>
      <c r="D71" s="20"/>
      <c r="E71" s="20"/>
      <c r="F71" s="20"/>
      <c r="G71" s="20"/>
      <c r="H71" s="20"/>
    </row>
  </sheetData>
  <sheetProtection/>
  <mergeCells count="8">
    <mergeCell ref="B29:J29"/>
    <mergeCell ref="B7:B8"/>
    <mergeCell ref="C7:E7"/>
    <mergeCell ref="G7:G8"/>
    <mergeCell ref="H7:J7"/>
    <mergeCell ref="B1:J1"/>
    <mergeCell ref="B2:J2"/>
    <mergeCell ref="G4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3"/>
  <headerFooter>
    <oddFooter>&amp;C&amp;"-,Cursiva"&amp;K01+049Depto. Estadísticas y Gestión de la Información - Servicio de Salud Osorno</oddFooter>
  </headerFooter>
  <ignoredErrors>
    <ignoredError sqref="I10:I12 H10:H12 H9 H13:H17" formulaRang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Q70"/>
  <sheetViews>
    <sheetView zoomScalePageLayoutView="0" workbookViewId="0" topLeftCell="A1">
      <pane ySplit="5" topLeftCell="A9" activePane="bottomLeft" state="frozen"/>
      <selection pane="topLeft" activeCell="M25" sqref="M25"/>
      <selection pane="bottomLeft" activeCell="D18" sqref="D18"/>
    </sheetView>
  </sheetViews>
  <sheetFormatPr defaultColWidth="11.421875" defaultRowHeight="15"/>
  <cols>
    <col min="1" max="1" width="0.9921875" style="0" customWidth="1"/>
    <col min="2" max="2" width="17.421875" style="0" bestFit="1" customWidth="1"/>
    <col min="4" max="5" width="11.421875" style="0" customWidth="1"/>
    <col min="6" max="6" width="11.8515625" style="0" customWidth="1"/>
    <col min="7" max="7" width="17.57421875" style="0" customWidth="1"/>
    <col min="8" max="8" width="13.140625" style="0" customWidth="1"/>
    <col min="9" max="9" width="12.421875" style="0" customWidth="1"/>
  </cols>
  <sheetData>
    <row r="1" spans="2:12" s="146" customFormat="1" ht="19.5" customHeight="1">
      <c r="B1" s="261" t="str">
        <f>+OSORNO!B1</f>
        <v>POBLACIÓN INSCRITA VALIDADA POR FONASA AÑO 2017 SEGÚN SEXO Y EDAD</v>
      </c>
      <c r="C1" s="261"/>
      <c r="D1" s="261"/>
      <c r="E1" s="261"/>
      <c r="F1" s="261"/>
      <c r="G1" s="261"/>
      <c r="H1" s="261"/>
      <c r="I1" s="261"/>
      <c r="J1" s="261"/>
      <c r="K1" s="241"/>
      <c r="L1" s="241"/>
    </row>
    <row r="2" spans="2:12" s="146" customFormat="1" ht="19.5" customHeight="1">
      <c r="B2" s="263" t="s">
        <v>96</v>
      </c>
      <c r="C2" s="263"/>
      <c r="D2" s="263"/>
      <c r="E2" s="263"/>
      <c r="F2" s="263"/>
      <c r="G2" s="263"/>
      <c r="H2" s="263"/>
      <c r="I2" s="263"/>
      <c r="J2" s="263"/>
      <c r="K2" s="241"/>
      <c r="L2" s="241"/>
    </row>
    <row r="4" spans="2:10" ht="15">
      <c r="B4" s="155" t="s">
        <v>67</v>
      </c>
      <c r="C4" s="158" t="s">
        <v>28</v>
      </c>
      <c r="G4" s="264" t="s">
        <v>130</v>
      </c>
      <c r="H4" s="264"/>
      <c r="I4" s="264"/>
      <c r="J4" s="264"/>
    </row>
    <row r="5" spans="2:10" ht="15">
      <c r="B5" s="155" t="s">
        <v>44</v>
      </c>
      <c r="C5" s="159">
        <v>10305</v>
      </c>
      <c r="G5" s="264"/>
      <c r="H5" s="264"/>
      <c r="I5" s="264"/>
      <c r="J5" s="264"/>
    </row>
    <row r="6" spans="2:17" ht="15.75" thickBot="1">
      <c r="B6" s="218" t="s">
        <v>119</v>
      </c>
      <c r="N6" s="24"/>
      <c r="O6" s="25"/>
      <c r="P6" s="26"/>
      <c r="Q6" s="26"/>
    </row>
    <row r="7" spans="2:17" ht="29.25" customHeight="1" thickBot="1">
      <c r="B7" s="256" t="s">
        <v>45</v>
      </c>
      <c r="C7" s="258" t="s">
        <v>85</v>
      </c>
      <c r="D7" s="259"/>
      <c r="E7" s="260"/>
      <c r="F7" s="25"/>
      <c r="G7" s="256" t="s">
        <v>45</v>
      </c>
      <c r="H7" s="258" t="s">
        <v>85</v>
      </c>
      <c r="I7" s="259"/>
      <c r="J7" s="260"/>
      <c r="K7" s="27"/>
      <c r="L7" s="27"/>
      <c r="N7" s="28"/>
      <c r="O7" s="29"/>
      <c r="P7" s="29"/>
      <c r="Q7" s="29"/>
    </row>
    <row r="8" spans="2:17" ht="20.25" customHeight="1" thickBot="1">
      <c r="B8" s="257"/>
      <c r="C8" s="199" t="s">
        <v>2</v>
      </c>
      <c r="D8" s="200" t="s">
        <v>3</v>
      </c>
      <c r="E8" s="201" t="s">
        <v>4</v>
      </c>
      <c r="F8" s="86"/>
      <c r="G8" s="257"/>
      <c r="H8" s="199" t="s">
        <v>2</v>
      </c>
      <c r="I8" s="200" t="s">
        <v>3</v>
      </c>
      <c r="J8" s="201" t="s">
        <v>4</v>
      </c>
      <c r="K8" s="30"/>
      <c r="L8" s="30"/>
      <c r="N8" s="31"/>
      <c r="O8" s="32"/>
      <c r="P8" s="32"/>
      <c r="Q8" s="32"/>
    </row>
    <row r="9" spans="2:10" ht="15">
      <c r="B9" s="202" t="s">
        <v>5</v>
      </c>
      <c r="C9" s="17">
        <v>343</v>
      </c>
      <c r="D9" s="17">
        <v>343</v>
      </c>
      <c r="E9" s="17">
        <f aca="true" t="shared" si="0" ref="E9:E26">SUM(C9:D9)</f>
        <v>686</v>
      </c>
      <c r="F9" s="188"/>
      <c r="G9" s="211" t="s">
        <v>6</v>
      </c>
      <c r="H9" s="3">
        <f>SUM(C9:C10)</f>
        <v>808</v>
      </c>
      <c r="I9" s="17">
        <f>SUM(D9:D10)</f>
        <v>807</v>
      </c>
      <c r="J9" s="17">
        <f aca="true" t="shared" si="1" ref="J9:J14">SUM(H9:I9)</f>
        <v>1615</v>
      </c>
    </row>
    <row r="10" spans="2:17" ht="15">
      <c r="B10" s="203" t="s">
        <v>7</v>
      </c>
      <c r="C10" s="2">
        <v>465</v>
      </c>
      <c r="D10" s="2">
        <v>464</v>
      </c>
      <c r="E10" s="2">
        <f t="shared" si="0"/>
        <v>929</v>
      </c>
      <c r="F10" s="86"/>
      <c r="G10" s="212" t="s">
        <v>8</v>
      </c>
      <c r="H10" s="3">
        <f>SUM(C11:C12)</f>
        <v>927</v>
      </c>
      <c r="I10" s="2">
        <f>SUM(D11:D12)</f>
        <v>857</v>
      </c>
      <c r="J10" s="2">
        <f t="shared" si="1"/>
        <v>1784</v>
      </c>
      <c r="K10" s="32"/>
      <c r="L10" s="32"/>
      <c r="N10" s="31"/>
      <c r="O10" s="32"/>
      <c r="P10" s="32"/>
      <c r="Q10" s="32"/>
    </row>
    <row r="11" spans="2:17" ht="15">
      <c r="B11" s="202" t="s">
        <v>60</v>
      </c>
      <c r="C11" s="2">
        <v>437</v>
      </c>
      <c r="D11" s="2">
        <v>392</v>
      </c>
      <c r="E11" s="2">
        <f t="shared" si="0"/>
        <v>829</v>
      </c>
      <c r="F11" s="86"/>
      <c r="G11" s="212" t="s">
        <v>10</v>
      </c>
      <c r="H11" s="3">
        <f>SUM(C13:C21)</f>
        <v>4259</v>
      </c>
      <c r="I11" s="2">
        <f>SUM(D13:D21)</f>
        <v>3942</v>
      </c>
      <c r="J11" s="2">
        <f t="shared" si="1"/>
        <v>8201</v>
      </c>
      <c r="K11" s="32"/>
      <c r="L11" s="32"/>
      <c r="N11" s="31"/>
      <c r="O11" s="32"/>
      <c r="P11" s="32"/>
      <c r="Q11" s="33"/>
    </row>
    <row r="12" spans="2:17" ht="15">
      <c r="B12" s="202" t="s">
        <v>11</v>
      </c>
      <c r="C12" s="2">
        <v>490</v>
      </c>
      <c r="D12" s="2">
        <v>465</v>
      </c>
      <c r="E12" s="2">
        <f t="shared" si="0"/>
        <v>955</v>
      </c>
      <c r="F12" s="86"/>
      <c r="G12" s="212" t="s">
        <v>12</v>
      </c>
      <c r="H12" s="3">
        <f>SUM(C22:C25)</f>
        <v>899</v>
      </c>
      <c r="I12" s="2">
        <f>SUM(D22:D25)</f>
        <v>1001</v>
      </c>
      <c r="J12" s="2">
        <f t="shared" si="1"/>
        <v>1900</v>
      </c>
      <c r="K12" s="32"/>
      <c r="L12" s="32"/>
      <c r="N12" s="31"/>
      <c r="O12" s="32"/>
      <c r="P12" s="32"/>
      <c r="Q12" s="33"/>
    </row>
    <row r="13" spans="2:17" ht="15.75" thickBot="1">
      <c r="B13" s="202" t="s">
        <v>13</v>
      </c>
      <c r="C13" s="2">
        <v>571</v>
      </c>
      <c r="D13" s="2">
        <v>497</v>
      </c>
      <c r="E13" s="2">
        <f t="shared" si="0"/>
        <v>1068</v>
      </c>
      <c r="F13" s="86"/>
      <c r="G13" s="202" t="s">
        <v>101</v>
      </c>
      <c r="H13" s="19">
        <f>+C26</f>
        <v>5</v>
      </c>
      <c r="I13" s="2">
        <f>+D26</f>
        <v>4</v>
      </c>
      <c r="J13" s="2">
        <f t="shared" si="1"/>
        <v>9</v>
      </c>
      <c r="K13" s="34"/>
      <c r="L13" s="34"/>
      <c r="N13" s="31"/>
      <c r="O13" s="32"/>
      <c r="P13" s="32"/>
      <c r="Q13" s="33"/>
    </row>
    <row r="14" spans="2:17" ht="15.75" thickBot="1">
      <c r="B14" s="202" t="s">
        <v>15</v>
      </c>
      <c r="C14" s="2">
        <v>506</v>
      </c>
      <c r="D14" s="2">
        <v>528</v>
      </c>
      <c r="E14" s="2">
        <f t="shared" si="0"/>
        <v>1034</v>
      </c>
      <c r="F14" s="86"/>
      <c r="G14" s="213" t="s">
        <v>14</v>
      </c>
      <c r="H14" s="206">
        <f>SUM(H9:H13)</f>
        <v>6898</v>
      </c>
      <c r="I14" s="205">
        <f>SUM(I9:I13)</f>
        <v>6611</v>
      </c>
      <c r="J14" s="205">
        <f t="shared" si="1"/>
        <v>13509</v>
      </c>
      <c r="N14" s="31"/>
      <c r="O14" s="32"/>
      <c r="P14" s="32"/>
      <c r="Q14" s="33"/>
    </row>
    <row r="15" spans="2:17" ht="15.75" thickBot="1">
      <c r="B15" s="202" t="s">
        <v>16</v>
      </c>
      <c r="C15" s="2">
        <v>494</v>
      </c>
      <c r="D15" s="2">
        <v>400</v>
      </c>
      <c r="E15" s="2">
        <f t="shared" si="0"/>
        <v>894</v>
      </c>
      <c r="F15" s="86"/>
      <c r="K15" s="8"/>
      <c r="N15" s="31"/>
      <c r="O15" s="32"/>
      <c r="P15" s="32"/>
      <c r="Q15" s="33"/>
    </row>
    <row r="16" spans="2:17" ht="15">
      <c r="B16" s="202" t="s">
        <v>17</v>
      </c>
      <c r="C16" s="2">
        <v>421</v>
      </c>
      <c r="D16" s="2">
        <v>389</v>
      </c>
      <c r="E16" s="2">
        <f t="shared" si="0"/>
        <v>810</v>
      </c>
      <c r="F16" s="86"/>
      <c r="G16" s="207" t="s">
        <v>61</v>
      </c>
      <c r="H16" s="17">
        <f>SUM(C13:C17)</f>
        <v>2440</v>
      </c>
      <c r="I16" s="172"/>
      <c r="J16" s="4"/>
      <c r="K16" s="8"/>
      <c r="L16" s="20"/>
      <c r="N16" s="31"/>
      <c r="O16" s="32"/>
      <c r="P16" s="32"/>
      <c r="Q16" s="33"/>
    </row>
    <row r="17" spans="2:17" ht="15">
      <c r="B17" s="202" t="s">
        <v>18</v>
      </c>
      <c r="C17" s="2">
        <v>448</v>
      </c>
      <c r="D17" s="2">
        <v>413</v>
      </c>
      <c r="E17" s="2">
        <f t="shared" si="0"/>
        <v>861</v>
      </c>
      <c r="F17" s="86"/>
      <c r="G17" s="208" t="s">
        <v>62</v>
      </c>
      <c r="H17" s="2">
        <f>SUM(D18:D21)</f>
        <v>1715</v>
      </c>
      <c r="I17" s="172"/>
      <c r="J17" s="4"/>
      <c r="K17" s="8"/>
      <c r="L17" s="20"/>
      <c r="N17" s="31"/>
      <c r="O17" s="32"/>
      <c r="P17" s="32"/>
      <c r="Q17" s="33"/>
    </row>
    <row r="18" spans="2:17" ht="15">
      <c r="B18" s="202" t="s">
        <v>19</v>
      </c>
      <c r="C18" s="2">
        <v>515</v>
      </c>
      <c r="D18" s="2">
        <v>478</v>
      </c>
      <c r="E18" s="2">
        <f t="shared" si="0"/>
        <v>993</v>
      </c>
      <c r="F18" s="86"/>
      <c r="G18" s="208" t="s">
        <v>65</v>
      </c>
      <c r="H18" s="2">
        <f>SUM(E9:E12)</f>
        <v>3399</v>
      </c>
      <c r="I18" s="172"/>
      <c r="J18" s="4"/>
      <c r="K18" s="8"/>
      <c r="L18" s="20"/>
      <c r="N18" s="31"/>
      <c r="O18" s="32"/>
      <c r="P18" s="32"/>
      <c r="Q18" s="33"/>
    </row>
    <row r="19" spans="2:17" ht="15">
      <c r="B19" s="202" t="s">
        <v>20</v>
      </c>
      <c r="C19" s="2">
        <v>507</v>
      </c>
      <c r="D19" s="2">
        <v>469</v>
      </c>
      <c r="E19" s="2">
        <f t="shared" si="0"/>
        <v>976</v>
      </c>
      <c r="F19" s="86"/>
      <c r="G19" s="208" t="s">
        <v>59</v>
      </c>
      <c r="H19" s="2">
        <f>SUM(E22:E25)</f>
        <v>1900</v>
      </c>
      <c r="I19" s="172"/>
      <c r="J19" s="8"/>
      <c r="K19" s="8"/>
      <c r="L19" s="20"/>
      <c r="N19" s="31"/>
      <c r="O19" s="32"/>
      <c r="P19" s="32"/>
      <c r="Q19" s="33"/>
    </row>
    <row r="20" spans="2:17" ht="15">
      <c r="B20" s="202" t="s">
        <v>21</v>
      </c>
      <c r="C20" s="2">
        <v>416</v>
      </c>
      <c r="D20" s="2">
        <v>417</v>
      </c>
      <c r="E20" s="2">
        <f t="shared" si="0"/>
        <v>833</v>
      </c>
      <c r="F20" s="86"/>
      <c r="G20" s="208" t="s">
        <v>57</v>
      </c>
      <c r="H20" s="216">
        <v>181</v>
      </c>
      <c r="I20" s="172"/>
      <c r="J20" s="8"/>
      <c r="K20" s="8"/>
      <c r="L20" s="20"/>
      <c r="N20" s="31"/>
      <c r="O20" s="32"/>
      <c r="P20" s="32"/>
      <c r="Q20" s="33"/>
    </row>
    <row r="21" spans="2:17" ht="15">
      <c r="B21" s="202" t="s">
        <v>22</v>
      </c>
      <c r="C21" s="2">
        <v>381</v>
      </c>
      <c r="D21" s="2">
        <v>351</v>
      </c>
      <c r="E21" s="2">
        <f t="shared" si="0"/>
        <v>732</v>
      </c>
      <c r="F21" s="86"/>
      <c r="G21" s="208" t="s">
        <v>58</v>
      </c>
      <c r="H21" s="216">
        <v>171</v>
      </c>
      <c r="I21" s="172"/>
      <c r="J21" s="8"/>
      <c r="K21" s="8"/>
      <c r="L21" s="20"/>
      <c r="N21" s="31"/>
      <c r="O21" s="32"/>
      <c r="P21" s="32"/>
      <c r="Q21" s="33"/>
    </row>
    <row r="22" spans="2:17" ht="15" customHeight="1" thickBot="1">
      <c r="B22" s="202" t="s">
        <v>23</v>
      </c>
      <c r="C22" s="2">
        <v>291</v>
      </c>
      <c r="D22" s="2">
        <v>321</v>
      </c>
      <c r="E22" s="2">
        <f t="shared" si="0"/>
        <v>612</v>
      </c>
      <c r="F22" s="86"/>
      <c r="G22" s="210" t="s">
        <v>64</v>
      </c>
      <c r="H22" s="217">
        <v>173</v>
      </c>
      <c r="I22" s="194"/>
      <c r="J22" s="32"/>
      <c r="K22" s="8"/>
      <c r="L22" s="20"/>
      <c r="N22" s="31"/>
      <c r="O22" s="32"/>
      <c r="P22" s="32"/>
      <c r="Q22" s="33"/>
    </row>
    <row r="23" spans="2:17" ht="15">
      <c r="B23" s="202" t="s">
        <v>24</v>
      </c>
      <c r="C23" s="2">
        <v>223</v>
      </c>
      <c r="D23" s="2">
        <v>222</v>
      </c>
      <c r="E23" s="2">
        <f t="shared" si="0"/>
        <v>445</v>
      </c>
      <c r="F23" s="86"/>
      <c r="G23" s="208" t="s">
        <v>135</v>
      </c>
      <c r="H23" s="216">
        <v>530</v>
      </c>
      <c r="K23" s="8"/>
      <c r="N23" s="31"/>
      <c r="O23" s="32"/>
      <c r="P23" s="32"/>
      <c r="Q23" s="33"/>
    </row>
    <row r="24" spans="2:17" ht="15">
      <c r="B24" s="202" t="s">
        <v>25</v>
      </c>
      <c r="C24" s="2">
        <v>184</v>
      </c>
      <c r="D24" s="2">
        <v>179</v>
      </c>
      <c r="E24" s="2">
        <f t="shared" si="0"/>
        <v>363</v>
      </c>
      <c r="F24" s="86"/>
      <c r="G24" s="208" t="s">
        <v>92</v>
      </c>
      <c r="H24" s="216">
        <v>157</v>
      </c>
      <c r="K24" s="8"/>
      <c r="N24" s="31"/>
      <c r="O24" s="32"/>
      <c r="P24" s="32"/>
      <c r="Q24" s="33"/>
    </row>
    <row r="25" spans="2:17" ht="15.75" thickBot="1">
      <c r="B25" s="202" t="s">
        <v>26</v>
      </c>
      <c r="C25" s="2">
        <v>201</v>
      </c>
      <c r="D25" s="2">
        <v>279</v>
      </c>
      <c r="E25" s="2">
        <f t="shared" si="0"/>
        <v>480</v>
      </c>
      <c r="F25" s="86"/>
      <c r="G25" s="210" t="s">
        <v>93</v>
      </c>
      <c r="H25" s="217">
        <v>156</v>
      </c>
      <c r="K25" s="8"/>
      <c r="N25" s="36"/>
      <c r="O25" s="34"/>
      <c r="P25" s="34"/>
      <c r="Q25" s="34"/>
    </row>
    <row r="26" spans="2:17" ht="15.75" thickBot="1">
      <c r="B26" s="202" t="s">
        <v>101</v>
      </c>
      <c r="C26" s="191">
        <v>5</v>
      </c>
      <c r="D26" s="191">
        <v>4</v>
      </c>
      <c r="E26" s="2">
        <f t="shared" si="0"/>
        <v>9</v>
      </c>
      <c r="F26" s="86"/>
      <c r="K26" s="8"/>
      <c r="N26" s="36"/>
      <c r="O26" s="34"/>
      <c r="P26" s="34"/>
      <c r="Q26" s="34"/>
    </row>
    <row r="27" spans="2:17" ht="15.75" thickBot="1">
      <c r="B27" s="204" t="s">
        <v>14</v>
      </c>
      <c r="C27" s="205">
        <f>SUM(C9:C26)</f>
        <v>6898</v>
      </c>
      <c r="D27" s="206">
        <f>SUM(D9:D26)</f>
        <v>6611</v>
      </c>
      <c r="E27" s="205">
        <f>SUM(E9:E26)</f>
        <v>13509</v>
      </c>
      <c r="F27" s="151"/>
      <c r="G27" s="4"/>
      <c r="H27" s="35"/>
      <c r="I27" s="3"/>
      <c r="J27" s="32"/>
      <c r="K27" s="8"/>
      <c r="N27" s="37"/>
      <c r="O27" s="37"/>
      <c r="P27" s="37"/>
      <c r="Q27" s="37"/>
    </row>
    <row r="28" spans="3:11" ht="15">
      <c r="C28" s="37"/>
      <c r="K28" s="8"/>
    </row>
    <row r="29" spans="2:11" s="142" customFormat="1" ht="15">
      <c r="B29" s="8"/>
      <c r="C29" s="8"/>
      <c r="D29" s="8"/>
      <c r="E29" s="8"/>
      <c r="F29" s="8"/>
      <c r="G29" s="8"/>
      <c r="H29" s="8"/>
      <c r="I29" s="8"/>
      <c r="J29" s="8"/>
      <c r="K29" s="143"/>
    </row>
    <row r="30" spans="2:11" ht="15">
      <c r="B30" s="265" t="s">
        <v>134</v>
      </c>
      <c r="C30" s="265"/>
      <c r="D30" s="265"/>
      <c r="E30" s="265"/>
      <c r="F30" s="265"/>
      <c r="G30" s="265"/>
      <c r="H30" s="265"/>
      <c r="I30" s="265"/>
      <c r="J30" s="265"/>
      <c r="K30" s="20"/>
    </row>
    <row r="31" spans="2:13" ht="15">
      <c r="B31" s="141"/>
      <c r="C31" s="141"/>
      <c r="D31" s="141"/>
      <c r="E31" s="141"/>
      <c r="F31" s="39"/>
      <c r="G31" s="39"/>
      <c r="H31" s="40"/>
      <c r="I31" s="40"/>
      <c r="J31" s="39"/>
      <c r="K31" s="37"/>
      <c r="L31" s="39"/>
      <c r="M31" s="39"/>
    </row>
    <row r="32" spans="2:13" ht="15">
      <c r="B32" s="141"/>
      <c r="C32" s="141"/>
      <c r="D32" s="141"/>
      <c r="E32" s="141"/>
      <c r="F32" s="41"/>
      <c r="G32" s="41"/>
      <c r="H32" s="41"/>
      <c r="I32" s="41"/>
      <c r="J32" s="41"/>
      <c r="K32" s="41"/>
      <c r="L32" s="41"/>
      <c r="M32" s="39"/>
    </row>
    <row r="33" spans="2:13" ht="15">
      <c r="B33" s="141"/>
      <c r="C33" s="141"/>
      <c r="D33" s="141"/>
      <c r="E33" s="141"/>
      <c r="F33" s="37"/>
      <c r="G33" s="37"/>
      <c r="H33" s="37"/>
      <c r="I33" s="37"/>
      <c r="J33" s="37"/>
      <c r="K33" s="37"/>
      <c r="L33" s="37"/>
      <c r="M33" s="39"/>
    </row>
    <row r="34" spans="2:13" ht="15">
      <c r="B34" s="24"/>
      <c r="C34" s="25"/>
      <c r="D34" s="26"/>
      <c r="E34" s="26"/>
      <c r="F34" s="25"/>
      <c r="G34" s="26"/>
      <c r="H34" s="37"/>
      <c r="I34" s="42"/>
      <c r="J34" s="43"/>
      <c r="K34" s="27"/>
      <c r="L34" s="27"/>
      <c r="M34" s="39"/>
    </row>
    <row r="35" spans="2:13" ht="15">
      <c r="B35" s="28"/>
      <c r="C35" s="29"/>
      <c r="D35" s="29"/>
      <c r="E35" s="29"/>
      <c r="F35" s="29"/>
      <c r="G35" s="29"/>
      <c r="H35" s="37"/>
      <c r="I35" s="44"/>
      <c r="J35" s="30"/>
      <c r="K35" s="30"/>
      <c r="L35" s="30"/>
      <c r="M35" s="39"/>
    </row>
    <row r="36" spans="2:13" ht="15">
      <c r="B36" s="31"/>
      <c r="C36" s="32"/>
      <c r="D36" s="32"/>
      <c r="E36" s="32"/>
      <c r="F36" s="33"/>
      <c r="G36" s="33"/>
      <c r="H36" s="37"/>
      <c r="I36" s="31"/>
      <c r="J36" s="32"/>
      <c r="K36" s="32"/>
      <c r="L36" s="32"/>
      <c r="M36" s="39"/>
    </row>
    <row r="37" spans="2:13" ht="15">
      <c r="B37" s="45"/>
      <c r="C37" s="32"/>
      <c r="D37" s="32"/>
      <c r="E37" s="32"/>
      <c r="F37" s="33"/>
      <c r="G37" s="33"/>
      <c r="H37" s="37"/>
      <c r="I37" s="46"/>
      <c r="J37" s="32"/>
      <c r="K37" s="32"/>
      <c r="L37" s="32"/>
      <c r="M37" s="39"/>
    </row>
    <row r="38" spans="2:13" ht="15">
      <c r="B38" s="31"/>
      <c r="C38" s="33"/>
      <c r="D38" s="33"/>
      <c r="E38" s="33"/>
      <c r="F38" s="33"/>
      <c r="G38" s="33"/>
      <c r="H38" s="37"/>
      <c r="I38" s="46"/>
      <c r="J38" s="32"/>
      <c r="K38" s="32"/>
      <c r="L38" s="32"/>
      <c r="M38" s="39"/>
    </row>
    <row r="39" spans="2:13" ht="15">
      <c r="B39" s="31"/>
      <c r="C39" s="33"/>
      <c r="D39" s="33"/>
      <c r="E39" s="33"/>
      <c r="F39" s="33"/>
      <c r="G39" s="33"/>
      <c r="H39" s="37"/>
      <c r="I39" s="46"/>
      <c r="J39" s="32"/>
      <c r="K39" s="32"/>
      <c r="L39" s="32"/>
      <c r="M39" s="39"/>
    </row>
    <row r="40" spans="2:13" ht="15">
      <c r="B40" s="31"/>
      <c r="C40" s="33"/>
      <c r="D40" s="33"/>
      <c r="E40" s="33"/>
      <c r="F40" s="33"/>
      <c r="G40" s="33"/>
      <c r="H40" s="37"/>
      <c r="I40" s="31"/>
      <c r="J40" s="34"/>
      <c r="K40" s="34"/>
      <c r="L40" s="34"/>
      <c r="M40" s="39"/>
    </row>
    <row r="41" spans="2:13" ht="15">
      <c r="B41" s="31"/>
      <c r="C41" s="33"/>
      <c r="D41" s="33"/>
      <c r="E41" s="33"/>
      <c r="F41" s="33"/>
      <c r="G41" s="33"/>
      <c r="H41" s="37"/>
      <c r="I41" s="37"/>
      <c r="J41" s="37"/>
      <c r="K41" s="37"/>
      <c r="L41" s="37"/>
      <c r="M41" s="39"/>
    </row>
    <row r="42" spans="2:13" ht="15">
      <c r="B42" s="31"/>
      <c r="C42" s="33"/>
      <c r="D42" s="33"/>
      <c r="E42" s="33"/>
      <c r="F42" s="33"/>
      <c r="G42" s="33"/>
      <c r="H42" s="37"/>
      <c r="I42" s="37"/>
      <c r="J42" s="37"/>
      <c r="K42" s="37"/>
      <c r="L42" s="37"/>
      <c r="M42" s="39"/>
    </row>
    <row r="43" spans="2:13" ht="15">
      <c r="B43" s="31"/>
      <c r="C43" s="33"/>
      <c r="D43" s="33"/>
      <c r="E43" s="33"/>
      <c r="F43" s="33"/>
      <c r="G43" s="33"/>
      <c r="H43" s="37"/>
      <c r="I43" s="37"/>
      <c r="J43" s="37"/>
      <c r="K43" s="37"/>
      <c r="L43" s="37"/>
      <c r="M43" s="39"/>
    </row>
    <row r="44" spans="2:13" ht="15">
      <c r="B44" s="31"/>
      <c r="C44" s="33"/>
      <c r="D44" s="33"/>
      <c r="E44" s="33"/>
      <c r="F44" s="33"/>
      <c r="G44" s="33"/>
      <c r="H44" s="37"/>
      <c r="I44" s="42"/>
      <c r="J44" s="43"/>
      <c r="K44" s="27"/>
      <c r="L44" s="27"/>
      <c r="M44" s="39"/>
    </row>
    <row r="45" spans="2:13" ht="15">
      <c r="B45" s="31"/>
      <c r="C45" s="33"/>
      <c r="D45" s="33"/>
      <c r="E45" s="33"/>
      <c r="F45" s="33"/>
      <c r="G45" s="33"/>
      <c r="H45" s="37"/>
      <c r="I45" s="44"/>
      <c r="J45" s="30"/>
      <c r="K45" s="30"/>
      <c r="L45" s="30"/>
      <c r="M45" s="39"/>
    </row>
    <row r="46" spans="2:13" ht="15">
      <c r="B46" s="31"/>
      <c r="C46" s="33"/>
      <c r="D46" s="33"/>
      <c r="E46" s="33"/>
      <c r="F46" s="33"/>
      <c r="G46" s="33"/>
      <c r="H46" s="37"/>
      <c r="I46" s="31"/>
      <c r="J46" s="32"/>
      <c r="K46" s="32"/>
      <c r="L46" s="32"/>
      <c r="M46" s="39"/>
    </row>
    <row r="47" spans="2:13" ht="15">
      <c r="B47" s="31"/>
      <c r="C47" s="33"/>
      <c r="D47" s="33"/>
      <c r="E47" s="33"/>
      <c r="F47" s="33"/>
      <c r="G47" s="33"/>
      <c r="H47" s="37"/>
      <c r="I47" s="46"/>
      <c r="J47" s="32"/>
      <c r="K47" s="32"/>
      <c r="L47" s="32"/>
      <c r="M47" s="39"/>
    </row>
    <row r="48" spans="2:13" ht="15">
      <c r="B48" s="31"/>
      <c r="C48" s="33"/>
      <c r="D48" s="33"/>
      <c r="E48" s="33"/>
      <c r="F48" s="33"/>
      <c r="G48" s="33"/>
      <c r="H48" s="37"/>
      <c r="I48" s="46"/>
      <c r="J48" s="32"/>
      <c r="K48" s="32"/>
      <c r="L48" s="32"/>
      <c r="M48" s="39"/>
    </row>
    <row r="49" spans="2:13" ht="15">
      <c r="B49" s="31"/>
      <c r="C49" s="33"/>
      <c r="D49" s="33"/>
      <c r="E49" s="33"/>
      <c r="F49" s="33"/>
      <c r="G49" s="33"/>
      <c r="H49" s="37"/>
      <c r="I49" s="46"/>
      <c r="J49" s="32"/>
      <c r="K49" s="32"/>
      <c r="L49" s="32"/>
      <c r="M49" s="39"/>
    </row>
    <row r="50" spans="2:13" ht="15">
      <c r="B50" s="31"/>
      <c r="C50" s="33"/>
      <c r="D50" s="33"/>
      <c r="E50" s="33"/>
      <c r="F50" s="33"/>
      <c r="G50" s="33"/>
      <c r="H50" s="37"/>
      <c r="I50" s="31"/>
      <c r="J50" s="34"/>
      <c r="K50" s="34"/>
      <c r="L50" s="34"/>
      <c r="M50" s="39"/>
    </row>
    <row r="51" spans="2:13" ht="15">
      <c r="B51" s="31"/>
      <c r="C51" s="33"/>
      <c r="D51" s="33"/>
      <c r="E51" s="33"/>
      <c r="F51" s="33"/>
      <c r="G51" s="33"/>
      <c r="H51" s="37"/>
      <c r="I51" s="37"/>
      <c r="J51" s="37"/>
      <c r="K51" s="37"/>
      <c r="L51" s="37"/>
      <c r="M51" s="39"/>
    </row>
    <row r="52" spans="2:13" ht="15">
      <c r="B52" s="31"/>
      <c r="C52" s="33"/>
      <c r="D52" s="33"/>
      <c r="E52" s="33"/>
      <c r="F52" s="33"/>
      <c r="G52" s="33"/>
      <c r="H52" s="37"/>
      <c r="I52" s="37"/>
      <c r="J52" s="37"/>
      <c r="K52" s="37"/>
      <c r="L52" s="37"/>
      <c r="M52" s="39"/>
    </row>
    <row r="53" spans="2:13" ht="15">
      <c r="B53" s="36"/>
      <c r="C53" s="34"/>
      <c r="D53" s="34"/>
      <c r="E53" s="34"/>
      <c r="F53" s="34"/>
      <c r="G53" s="34"/>
      <c r="H53" s="47"/>
      <c r="I53" s="37"/>
      <c r="J53" s="37"/>
      <c r="K53" s="37"/>
      <c r="L53" s="37"/>
      <c r="M53" s="39"/>
    </row>
    <row r="54" spans="2:13" ht="15">
      <c r="B54" s="37"/>
      <c r="C54" s="37"/>
      <c r="D54" s="37"/>
      <c r="E54" s="37"/>
      <c r="F54" s="37"/>
      <c r="G54" s="37"/>
      <c r="H54" s="48"/>
      <c r="I54" s="37"/>
      <c r="J54" s="37"/>
      <c r="K54" s="37"/>
      <c r="L54" s="37"/>
      <c r="M54" s="39"/>
    </row>
    <row r="55" spans="2:12" ht="15">
      <c r="B55" s="20"/>
      <c r="C55" s="8"/>
      <c r="D55" s="8"/>
      <c r="E55" s="8"/>
      <c r="F55" s="8"/>
      <c r="G55" s="20"/>
      <c r="H55" s="20"/>
      <c r="I55" s="20"/>
      <c r="J55" s="20"/>
      <c r="K55" s="20"/>
      <c r="L55" s="20"/>
    </row>
    <row r="56" spans="3:6" ht="15">
      <c r="C56" s="10"/>
      <c r="D56" s="10"/>
      <c r="E56" s="10"/>
      <c r="F56" s="10"/>
    </row>
    <row r="57" spans="3:6" ht="15">
      <c r="C57" s="10"/>
      <c r="D57" s="10"/>
      <c r="E57" s="10"/>
      <c r="F57" s="10"/>
    </row>
    <row r="58" spans="3:6" ht="15">
      <c r="C58" s="10"/>
      <c r="D58" s="10"/>
      <c r="E58" s="10"/>
      <c r="F58" s="10"/>
    </row>
    <row r="59" spans="3:6" ht="15">
      <c r="C59" s="10"/>
      <c r="D59" s="10"/>
      <c r="E59" s="10"/>
      <c r="F59" s="10"/>
    </row>
    <row r="60" spans="3:6" ht="15">
      <c r="C60" s="10"/>
      <c r="D60" s="10"/>
      <c r="E60" s="10"/>
      <c r="F60" s="10"/>
    </row>
    <row r="61" spans="3:6" ht="15">
      <c r="C61" s="10"/>
      <c r="D61" s="10"/>
      <c r="E61" s="10"/>
      <c r="F61" s="10"/>
    </row>
    <row r="62" spans="3:6" ht="15">
      <c r="C62" s="10"/>
      <c r="D62" s="10"/>
      <c r="E62" s="10"/>
      <c r="F62" s="10"/>
    </row>
    <row r="63" spans="3:6" ht="15">
      <c r="C63" s="10"/>
      <c r="D63" s="10"/>
      <c r="E63" s="10"/>
      <c r="F63" s="10"/>
    </row>
    <row r="64" spans="3:6" ht="15">
      <c r="C64" s="10"/>
      <c r="D64" s="10"/>
      <c r="E64" s="10"/>
      <c r="F64" s="10"/>
    </row>
    <row r="65" spans="3:6" ht="15">
      <c r="C65" s="10"/>
      <c r="D65" s="10"/>
      <c r="E65" s="10"/>
      <c r="F65" s="10"/>
    </row>
    <row r="66" spans="3:6" ht="15">
      <c r="C66" s="10"/>
      <c r="D66" s="10"/>
      <c r="E66" s="10"/>
      <c r="F66" s="10"/>
    </row>
    <row r="67" spans="3:6" ht="15">
      <c r="C67" s="10"/>
      <c r="D67" s="10"/>
      <c r="E67" s="10"/>
      <c r="F67" s="10"/>
    </row>
    <row r="68" spans="3:6" ht="15">
      <c r="C68" s="10"/>
      <c r="D68" s="10"/>
      <c r="E68" s="10"/>
      <c r="F68" s="10"/>
    </row>
    <row r="69" spans="3:6" ht="15">
      <c r="C69" s="10"/>
      <c r="D69" s="10"/>
      <c r="E69" s="10"/>
      <c r="F69" s="10"/>
    </row>
    <row r="70" spans="3:6" ht="15">
      <c r="C70" s="10"/>
      <c r="D70" s="10"/>
      <c r="E70" s="10"/>
      <c r="F70" s="10"/>
    </row>
  </sheetData>
  <sheetProtection/>
  <mergeCells count="8">
    <mergeCell ref="B30:J30"/>
    <mergeCell ref="B7:B8"/>
    <mergeCell ref="C7:E7"/>
    <mergeCell ref="G7:G8"/>
    <mergeCell ref="H7:J7"/>
    <mergeCell ref="B1:J1"/>
    <mergeCell ref="B2:J2"/>
    <mergeCell ref="G4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3"/>
  <headerFooter>
    <oddFooter>&amp;C&amp;"-,Cursiva"&amp;K01+049Depto. Estadísticas y Gestión de la Información - Servicio de Salud Osorno</oddFooter>
  </headerFooter>
  <ignoredErrors>
    <ignoredError sqref="I9:I12 H10:H12 H9 H13:H17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V138"/>
  <sheetViews>
    <sheetView zoomScalePageLayoutView="0" workbookViewId="0" topLeftCell="A1">
      <pane ySplit="5" topLeftCell="A6" activePane="bottomLeft" state="frozen"/>
      <selection pane="topLeft" activeCell="M25" sqref="M25"/>
      <selection pane="bottomLeft" activeCell="F17" sqref="F17"/>
    </sheetView>
  </sheetViews>
  <sheetFormatPr defaultColWidth="11.421875" defaultRowHeight="15"/>
  <cols>
    <col min="1" max="1" width="0.9921875" style="0" customWidth="1"/>
    <col min="2" max="6" width="14.421875" style="0" customWidth="1"/>
    <col min="7" max="7" width="18.00390625" style="0" customWidth="1"/>
    <col min="8" max="9" width="14.421875" style="0" customWidth="1"/>
    <col min="10" max="10" width="15.7109375" style="0" customWidth="1"/>
    <col min="11" max="11" width="4.28125" style="0" customWidth="1"/>
    <col min="12" max="12" width="16.140625" style="0" customWidth="1"/>
    <col min="13" max="15" width="12.421875" style="0" customWidth="1"/>
    <col min="16" max="16" width="4.140625" style="0" customWidth="1"/>
    <col min="17" max="17" width="18.8515625" style="0" customWidth="1"/>
    <col min="18" max="18" width="10.140625" style="0" customWidth="1"/>
  </cols>
  <sheetData>
    <row r="1" spans="2:10" s="146" customFormat="1" ht="19.5" customHeight="1">
      <c r="B1" s="261" t="str">
        <f>+OSORNO!B1</f>
        <v>POBLACIÓN INSCRITA VALIDADA POR FONASA AÑO 2017 SEGÚN SEXO Y EDAD</v>
      </c>
      <c r="C1" s="261"/>
      <c r="D1" s="261"/>
      <c r="E1" s="261"/>
      <c r="F1" s="261"/>
      <c r="G1" s="261"/>
      <c r="H1" s="261"/>
      <c r="I1" s="261"/>
      <c r="J1" s="261"/>
    </row>
    <row r="2" spans="2:10" s="146" customFormat="1" ht="19.5" customHeight="1">
      <c r="B2" s="263" t="s">
        <v>100</v>
      </c>
      <c r="C2" s="263"/>
      <c r="D2" s="263"/>
      <c r="E2" s="263"/>
      <c r="F2" s="263"/>
      <c r="G2" s="263"/>
      <c r="H2" s="263"/>
      <c r="I2" s="263"/>
      <c r="J2" s="263"/>
    </row>
    <row r="4" spans="2:10" s="156" customFormat="1" ht="12.75" customHeight="1">
      <c r="B4" s="155" t="s">
        <v>67</v>
      </c>
      <c r="C4" s="158" t="s">
        <v>31</v>
      </c>
      <c r="F4" s="157"/>
      <c r="G4" s="270" t="s">
        <v>132</v>
      </c>
      <c r="H4" s="270"/>
      <c r="I4" s="270"/>
      <c r="J4" s="270"/>
    </row>
    <row r="5" spans="2:10" s="156" customFormat="1" ht="12.75">
      <c r="B5" s="155" t="s">
        <v>44</v>
      </c>
      <c r="C5" s="159">
        <v>10306</v>
      </c>
      <c r="G5" s="270"/>
      <c r="H5" s="270"/>
      <c r="I5" s="270"/>
      <c r="J5" s="270"/>
    </row>
    <row r="6" spans="2:4" ht="15.75" thickBot="1">
      <c r="B6" s="218" t="s">
        <v>129</v>
      </c>
      <c r="D6" s="184"/>
    </row>
    <row r="7" spans="2:10" ht="30" customHeight="1" thickBot="1">
      <c r="B7" s="256" t="s">
        <v>1</v>
      </c>
      <c r="C7" s="258" t="s">
        <v>89</v>
      </c>
      <c r="D7" s="259"/>
      <c r="E7" s="260"/>
      <c r="F7" s="274"/>
      <c r="G7" s="256" t="s">
        <v>45</v>
      </c>
      <c r="H7" s="258" t="s">
        <v>89</v>
      </c>
      <c r="I7" s="259"/>
      <c r="J7" s="260"/>
    </row>
    <row r="8" spans="2:10" ht="15.75" customHeight="1" thickBot="1">
      <c r="B8" s="275"/>
      <c r="C8" s="200" t="s">
        <v>2</v>
      </c>
      <c r="D8" s="201" t="s">
        <v>3</v>
      </c>
      <c r="E8" s="201" t="s">
        <v>4</v>
      </c>
      <c r="F8" s="274"/>
      <c r="G8" s="257"/>
      <c r="H8" s="199" t="s">
        <v>2</v>
      </c>
      <c r="I8" s="200" t="s">
        <v>3</v>
      </c>
      <c r="J8" s="201" t="s">
        <v>4</v>
      </c>
    </row>
    <row r="9" spans="2:11" ht="15">
      <c r="B9" s="202" t="s">
        <v>32</v>
      </c>
      <c r="C9" s="193">
        <f aca="true" t="shared" si="0" ref="C9:D26">+C31+C53</f>
        <v>164</v>
      </c>
      <c r="D9" s="193">
        <f t="shared" si="0"/>
        <v>166</v>
      </c>
      <c r="E9" s="2">
        <f>SUM(C9:D9)</f>
        <v>330</v>
      </c>
      <c r="F9" s="187"/>
      <c r="G9" s="214" t="s">
        <v>6</v>
      </c>
      <c r="H9" s="166">
        <f>SUM(C9:C10)</f>
        <v>446</v>
      </c>
      <c r="I9" s="17">
        <f>SUM(D9:D10)</f>
        <v>423</v>
      </c>
      <c r="J9" s="17">
        <f>SUM(H9:I9)</f>
        <v>869</v>
      </c>
      <c r="K9" s="86"/>
    </row>
    <row r="10" spans="2:11" ht="15">
      <c r="B10" s="203" t="s">
        <v>7</v>
      </c>
      <c r="C10" s="149">
        <f t="shared" si="0"/>
        <v>282</v>
      </c>
      <c r="D10" s="149">
        <f t="shared" si="0"/>
        <v>257</v>
      </c>
      <c r="E10" s="2">
        <f aca="true" t="shared" si="1" ref="E10:E25">SUM(C10:D10)</f>
        <v>539</v>
      </c>
      <c r="G10" s="215" t="s">
        <v>8</v>
      </c>
      <c r="H10" s="19">
        <f>SUM(C11:C12)</f>
        <v>639</v>
      </c>
      <c r="I10" s="2">
        <f>SUM(D11:D12)</f>
        <v>595</v>
      </c>
      <c r="J10" s="2">
        <f>SUM(H10:I10)</f>
        <v>1234</v>
      </c>
      <c r="K10" s="86"/>
    </row>
    <row r="11" spans="2:11" ht="15">
      <c r="B11" s="202" t="s">
        <v>60</v>
      </c>
      <c r="C11" s="149">
        <f t="shared" si="0"/>
        <v>317</v>
      </c>
      <c r="D11" s="149">
        <f t="shared" si="0"/>
        <v>295</v>
      </c>
      <c r="E11" s="2">
        <f t="shared" si="1"/>
        <v>612</v>
      </c>
      <c r="F11" s="185"/>
      <c r="G11" s="215" t="s">
        <v>10</v>
      </c>
      <c r="H11" s="19">
        <f>SUM(C13:C21)</f>
        <v>2909</v>
      </c>
      <c r="I11" s="2">
        <f>SUM(D13:D21)</f>
        <v>2380</v>
      </c>
      <c r="J11" s="2">
        <f>SUM(H11:I11)</f>
        <v>5289</v>
      </c>
      <c r="K11" s="86"/>
    </row>
    <row r="12" spans="2:11" ht="15">
      <c r="B12" s="202" t="s">
        <v>11</v>
      </c>
      <c r="C12" s="149">
        <f t="shared" si="0"/>
        <v>322</v>
      </c>
      <c r="D12" s="149">
        <f t="shared" si="0"/>
        <v>300</v>
      </c>
      <c r="E12" s="2">
        <f t="shared" si="1"/>
        <v>622</v>
      </c>
      <c r="F12" s="185"/>
      <c r="G12" s="215" t="s">
        <v>12</v>
      </c>
      <c r="H12" s="19">
        <f>SUM(C22:C25)</f>
        <v>714</v>
      </c>
      <c r="I12" s="2">
        <f>SUM(D22:D25)</f>
        <v>570</v>
      </c>
      <c r="J12" s="2">
        <f>SUM(H12:I12)</f>
        <v>1284</v>
      </c>
      <c r="K12" s="86"/>
    </row>
    <row r="13" spans="2:11" s="65" customFormat="1" ht="15.75" thickBot="1">
      <c r="B13" s="202" t="s">
        <v>13</v>
      </c>
      <c r="C13" s="149">
        <f t="shared" si="0"/>
        <v>323</v>
      </c>
      <c r="D13" s="149">
        <f t="shared" si="0"/>
        <v>284</v>
      </c>
      <c r="E13" s="2">
        <f t="shared" si="1"/>
        <v>607</v>
      </c>
      <c r="F13" s="185"/>
      <c r="G13" s="202" t="s">
        <v>101</v>
      </c>
      <c r="H13" s="19">
        <f>+C26</f>
        <v>6</v>
      </c>
      <c r="I13" s="2">
        <f>+D26</f>
        <v>5</v>
      </c>
      <c r="J13" s="2">
        <f>SUM(H13:I13)</f>
        <v>11</v>
      </c>
      <c r="K13" s="86"/>
    </row>
    <row r="14" spans="2:11" s="65" customFormat="1" ht="15.75" thickBot="1">
      <c r="B14" s="202" t="s">
        <v>15</v>
      </c>
      <c r="C14" s="149">
        <f t="shared" si="0"/>
        <v>310</v>
      </c>
      <c r="D14" s="149">
        <f t="shared" si="0"/>
        <v>248</v>
      </c>
      <c r="E14" s="2">
        <f t="shared" si="1"/>
        <v>558</v>
      </c>
      <c r="F14" s="185"/>
      <c r="G14" s="213" t="s">
        <v>14</v>
      </c>
      <c r="H14" s="206">
        <f>SUM(H9:H13)</f>
        <v>4714</v>
      </c>
      <c r="I14" s="206">
        <f>SUM(I9:I13)</f>
        <v>3973</v>
      </c>
      <c r="J14" s="205">
        <f>SUM(J9:J13)</f>
        <v>8687</v>
      </c>
      <c r="K14" s="86"/>
    </row>
    <row r="15" spans="2:15" s="65" customFormat="1" ht="15.75" thickBot="1">
      <c r="B15" s="202" t="s">
        <v>16</v>
      </c>
      <c r="C15" s="149">
        <f t="shared" si="0"/>
        <v>283</v>
      </c>
      <c r="D15" s="149">
        <f t="shared" si="0"/>
        <v>255</v>
      </c>
      <c r="E15" s="2">
        <f t="shared" si="1"/>
        <v>538</v>
      </c>
      <c r="F15" s="185"/>
      <c r="K15" s="86"/>
      <c r="L15" s="12"/>
      <c r="M15" s="12"/>
      <c r="N15" s="12"/>
      <c r="O15" s="12"/>
    </row>
    <row r="16" spans="2:11" s="65" customFormat="1" ht="15">
      <c r="B16" s="202" t="s">
        <v>17</v>
      </c>
      <c r="C16" s="149">
        <f t="shared" si="0"/>
        <v>346</v>
      </c>
      <c r="D16" s="149">
        <f t="shared" si="0"/>
        <v>289</v>
      </c>
      <c r="E16" s="2">
        <f t="shared" si="1"/>
        <v>635</v>
      </c>
      <c r="F16" s="86"/>
      <c r="G16" s="207" t="s">
        <v>61</v>
      </c>
      <c r="H16" s="17">
        <f>SUM(C13:C17)</f>
        <v>1639</v>
      </c>
      <c r="I16" s="172"/>
      <c r="J16" s="86"/>
      <c r="K16" s="86"/>
    </row>
    <row r="17" spans="2:11" s="65" customFormat="1" ht="15">
      <c r="B17" s="202" t="s">
        <v>18</v>
      </c>
      <c r="C17" s="149">
        <f t="shared" si="0"/>
        <v>377</v>
      </c>
      <c r="D17" s="149">
        <f t="shared" si="0"/>
        <v>298</v>
      </c>
      <c r="E17" s="2">
        <f t="shared" si="1"/>
        <v>675</v>
      </c>
      <c r="F17" s="86"/>
      <c r="G17" s="208" t="s">
        <v>62</v>
      </c>
      <c r="H17" s="2">
        <f>SUM(D18:D21)</f>
        <v>1006</v>
      </c>
      <c r="I17" s="172"/>
      <c r="J17" s="86"/>
      <c r="K17" s="86"/>
    </row>
    <row r="18" spans="2:11" s="65" customFormat="1" ht="15">
      <c r="B18" s="202" t="s">
        <v>19</v>
      </c>
      <c r="C18" s="149">
        <f t="shared" si="0"/>
        <v>347</v>
      </c>
      <c r="D18" s="149">
        <f t="shared" si="0"/>
        <v>260</v>
      </c>
      <c r="E18" s="2">
        <f t="shared" si="1"/>
        <v>607</v>
      </c>
      <c r="F18" s="86"/>
      <c r="G18" s="208" t="s">
        <v>65</v>
      </c>
      <c r="H18" s="2">
        <f>SUM(E9:E12)</f>
        <v>2103</v>
      </c>
      <c r="I18" s="172"/>
      <c r="J18" s="86"/>
      <c r="K18" s="86"/>
    </row>
    <row r="19" spans="2:11" s="65" customFormat="1" ht="15">
      <c r="B19" s="202" t="s">
        <v>20</v>
      </c>
      <c r="C19" s="149">
        <f t="shared" si="0"/>
        <v>364</v>
      </c>
      <c r="D19" s="149">
        <f t="shared" si="0"/>
        <v>301</v>
      </c>
      <c r="E19" s="2">
        <f t="shared" si="1"/>
        <v>665</v>
      </c>
      <c r="F19" s="86"/>
      <c r="G19" s="208" t="s">
        <v>59</v>
      </c>
      <c r="H19" s="2">
        <f>SUM(E22:E25)</f>
        <v>1284</v>
      </c>
      <c r="I19" s="172"/>
      <c r="K19" s="86"/>
    </row>
    <row r="20" spans="2:11" s="65" customFormat="1" ht="15">
      <c r="B20" s="202" t="s">
        <v>21</v>
      </c>
      <c r="C20" s="149">
        <f t="shared" si="0"/>
        <v>292</v>
      </c>
      <c r="D20" s="149">
        <f t="shared" si="0"/>
        <v>235</v>
      </c>
      <c r="E20" s="2">
        <f t="shared" si="1"/>
        <v>527</v>
      </c>
      <c r="F20" s="86"/>
      <c r="G20" s="208" t="s">
        <v>57</v>
      </c>
      <c r="H20" s="216">
        <f>+H42+H64</f>
        <v>109</v>
      </c>
      <c r="I20" s="172"/>
      <c r="J20" s="86"/>
      <c r="K20" s="86"/>
    </row>
    <row r="21" spans="2:11" s="65" customFormat="1" ht="15">
      <c r="B21" s="202" t="s">
        <v>22</v>
      </c>
      <c r="C21" s="149">
        <f t="shared" si="0"/>
        <v>267</v>
      </c>
      <c r="D21" s="149">
        <f t="shared" si="0"/>
        <v>210</v>
      </c>
      <c r="E21" s="2">
        <f t="shared" si="1"/>
        <v>477</v>
      </c>
      <c r="F21" s="86"/>
      <c r="G21" s="208" t="s">
        <v>58</v>
      </c>
      <c r="H21" s="216">
        <f>+H43+H65</f>
        <v>113</v>
      </c>
      <c r="I21" s="194"/>
      <c r="J21" s="86"/>
      <c r="K21" s="86"/>
    </row>
    <row r="22" spans="2:11" ht="15.75" thickBot="1">
      <c r="B22" s="202" t="s">
        <v>23</v>
      </c>
      <c r="C22" s="149">
        <f t="shared" si="0"/>
        <v>222</v>
      </c>
      <c r="D22" s="149">
        <f t="shared" si="0"/>
        <v>183</v>
      </c>
      <c r="E22" s="2">
        <f t="shared" si="1"/>
        <v>405</v>
      </c>
      <c r="F22" s="86"/>
      <c r="G22" s="210" t="s">
        <v>64</v>
      </c>
      <c r="H22" s="216">
        <f>+H44+H66</f>
        <v>97</v>
      </c>
      <c r="I22" s="194"/>
      <c r="J22" s="86"/>
      <c r="K22" s="86"/>
    </row>
    <row r="23" spans="2:11" ht="15">
      <c r="B23" s="202" t="s">
        <v>24</v>
      </c>
      <c r="C23" s="149">
        <f t="shared" si="0"/>
        <v>164</v>
      </c>
      <c r="D23" s="149">
        <f t="shared" si="0"/>
        <v>143</v>
      </c>
      <c r="E23" s="2">
        <f t="shared" si="1"/>
        <v>307</v>
      </c>
      <c r="F23" s="86"/>
      <c r="G23" s="209" t="s">
        <v>135</v>
      </c>
      <c r="H23" s="251">
        <v>256</v>
      </c>
      <c r="J23" s="86"/>
      <c r="K23" s="86"/>
    </row>
    <row r="24" spans="2:15" ht="15">
      <c r="B24" s="202" t="s">
        <v>25</v>
      </c>
      <c r="C24" s="149">
        <f t="shared" si="0"/>
        <v>137</v>
      </c>
      <c r="D24" s="149">
        <f t="shared" si="0"/>
        <v>110</v>
      </c>
      <c r="E24" s="2">
        <f t="shared" si="1"/>
        <v>247</v>
      </c>
      <c r="F24" s="86"/>
      <c r="G24" s="208" t="s">
        <v>92</v>
      </c>
      <c r="H24" s="216">
        <f>+H46+H68</f>
        <v>78</v>
      </c>
      <c r="J24" s="86"/>
      <c r="K24" s="86"/>
      <c r="L24" s="66"/>
      <c r="M24" s="65"/>
      <c r="N24" s="65"/>
      <c r="O24" s="65"/>
    </row>
    <row r="25" spans="2:11" ht="15" customHeight="1" thickBot="1">
      <c r="B25" s="202" t="s">
        <v>26</v>
      </c>
      <c r="C25" s="149">
        <f t="shared" si="0"/>
        <v>191</v>
      </c>
      <c r="D25" s="149">
        <f t="shared" si="0"/>
        <v>134</v>
      </c>
      <c r="E25" s="2">
        <f t="shared" si="1"/>
        <v>325</v>
      </c>
      <c r="F25" s="86"/>
      <c r="G25" s="210" t="s">
        <v>93</v>
      </c>
      <c r="H25" s="217">
        <f>+H47+H69</f>
        <v>74</v>
      </c>
      <c r="I25" s="192"/>
      <c r="J25" s="192"/>
      <c r="K25" s="86"/>
    </row>
    <row r="26" spans="2:11" ht="15" customHeight="1" thickBot="1">
      <c r="B26" s="202" t="s">
        <v>101</v>
      </c>
      <c r="C26" s="253">
        <f>+C48+C70</f>
        <v>6</v>
      </c>
      <c r="D26" s="149">
        <f t="shared" si="0"/>
        <v>5</v>
      </c>
      <c r="E26" s="2">
        <f>SUM(C26:D26)</f>
        <v>11</v>
      </c>
      <c r="F26" s="86"/>
      <c r="G26" s="269" t="s">
        <v>69</v>
      </c>
      <c r="H26" s="269"/>
      <c r="I26" s="269"/>
      <c r="J26" s="269"/>
      <c r="K26" s="86"/>
    </row>
    <row r="27" spans="2:11" ht="15.75" thickBot="1">
      <c r="B27" s="204" t="s">
        <v>14</v>
      </c>
      <c r="C27" s="205">
        <f>SUM(C9:C26)</f>
        <v>4714</v>
      </c>
      <c r="D27" s="205">
        <f>SUM(D9:D26)</f>
        <v>3973</v>
      </c>
      <c r="E27" s="205">
        <f>SUM(E9:E26)</f>
        <v>8687</v>
      </c>
      <c r="F27" s="86"/>
      <c r="G27" s="269"/>
      <c r="H27" s="269"/>
      <c r="I27" s="269"/>
      <c r="J27" s="269"/>
      <c r="K27" s="86"/>
    </row>
    <row r="28" spans="2:10" ht="25.5" customHeight="1" thickBot="1">
      <c r="B28" s="218" t="s">
        <v>121</v>
      </c>
      <c r="J28" s="68"/>
    </row>
    <row r="29" spans="2:10" ht="28.5" customHeight="1" thickBot="1">
      <c r="B29" s="256" t="s">
        <v>1</v>
      </c>
      <c r="C29" s="258" t="s">
        <v>90</v>
      </c>
      <c r="D29" s="259"/>
      <c r="E29" s="260"/>
      <c r="F29" s="274"/>
      <c r="G29" s="256" t="s">
        <v>45</v>
      </c>
      <c r="H29" s="258" t="s">
        <v>90</v>
      </c>
      <c r="I29" s="259"/>
      <c r="J29" s="260"/>
    </row>
    <row r="30" spans="2:10" ht="15.75" thickBot="1">
      <c r="B30" s="275"/>
      <c r="C30" s="200" t="s">
        <v>2</v>
      </c>
      <c r="D30" s="201" t="s">
        <v>3</v>
      </c>
      <c r="E30" s="201" t="s">
        <v>4</v>
      </c>
      <c r="F30" s="274"/>
      <c r="G30" s="257"/>
      <c r="H30" s="199" t="s">
        <v>2</v>
      </c>
      <c r="I30" s="200" t="s">
        <v>3</v>
      </c>
      <c r="J30" s="201" t="s">
        <v>4</v>
      </c>
    </row>
    <row r="31" spans="2:10" ht="15">
      <c r="B31" s="202" t="s">
        <v>32</v>
      </c>
      <c r="C31" s="17">
        <v>135</v>
      </c>
      <c r="D31" s="17">
        <v>124</v>
      </c>
      <c r="E31" s="2">
        <f aca="true" t="shared" si="2" ref="E31:E48">SUM(C31:D31)</f>
        <v>259</v>
      </c>
      <c r="F31" s="187"/>
      <c r="G31" s="211" t="s">
        <v>6</v>
      </c>
      <c r="H31" s="3">
        <f>SUM(C31:C32)</f>
        <v>414</v>
      </c>
      <c r="I31" s="17">
        <f>SUM(D31:D32)</f>
        <v>378</v>
      </c>
      <c r="J31" s="17">
        <f>SUM(H31:I31)</f>
        <v>792</v>
      </c>
    </row>
    <row r="32" spans="2:10" ht="15">
      <c r="B32" s="203" t="s">
        <v>7</v>
      </c>
      <c r="C32" s="2">
        <v>279</v>
      </c>
      <c r="D32" s="2">
        <v>254</v>
      </c>
      <c r="E32" s="2">
        <f t="shared" si="2"/>
        <v>533</v>
      </c>
      <c r="F32" s="86"/>
      <c r="G32" s="212" t="s">
        <v>8</v>
      </c>
      <c r="H32" s="3">
        <f>SUM(C33:C34)</f>
        <v>484</v>
      </c>
      <c r="I32" s="2">
        <f>SUM(D33:D34)</f>
        <v>469</v>
      </c>
      <c r="J32" s="2">
        <f>SUM(H32:I32)</f>
        <v>953</v>
      </c>
    </row>
    <row r="33" spans="2:10" ht="15">
      <c r="B33" s="202" t="s">
        <v>60</v>
      </c>
      <c r="C33" s="2">
        <v>177</v>
      </c>
      <c r="D33" s="2">
        <v>187</v>
      </c>
      <c r="E33" s="2">
        <f t="shared" si="2"/>
        <v>364</v>
      </c>
      <c r="F33" s="86"/>
      <c r="G33" s="212" t="s">
        <v>10</v>
      </c>
      <c r="H33" s="3">
        <f>SUM(C35:C43)</f>
        <v>2172</v>
      </c>
      <c r="I33" s="2">
        <f>SUM(D35:D43)</f>
        <v>1739</v>
      </c>
      <c r="J33" s="2">
        <f>SUM(H33:I33)</f>
        <v>3911</v>
      </c>
    </row>
    <row r="34" spans="2:10" ht="15">
      <c r="B34" s="202" t="s">
        <v>11</v>
      </c>
      <c r="C34" s="2">
        <v>307</v>
      </c>
      <c r="D34" s="2">
        <v>282</v>
      </c>
      <c r="E34" s="2">
        <f t="shared" si="2"/>
        <v>589</v>
      </c>
      <c r="F34" s="86"/>
      <c r="G34" s="212" t="s">
        <v>12</v>
      </c>
      <c r="H34" s="3">
        <f>SUM(C44:C47)</f>
        <v>499</v>
      </c>
      <c r="I34" s="2">
        <f>SUM(D44:D47)</f>
        <v>426</v>
      </c>
      <c r="J34" s="2">
        <f>SUM(H34:I34)</f>
        <v>925</v>
      </c>
    </row>
    <row r="35" spans="2:10" ht="15.75" thickBot="1">
      <c r="B35" s="202" t="s">
        <v>13</v>
      </c>
      <c r="C35" s="2">
        <v>203</v>
      </c>
      <c r="D35" s="2">
        <v>172</v>
      </c>
      <c r="E35" s="2">
        <f t="shared" si="2"/>
        <v>375</v>
      </c>
      <c r="F35" s="86"/>
      <c r="G35" s="202" t="s">
        <v>101</v>
      </c>
      <c r="H35" s="19">
        <f>+C48</f>
        <v>5</v>
      </c>
      <c r="I35" s="2">
        <f>+D48</f>
        <v>4</v>
      </c>
      <c r="J35" s="2">
        <f>SUM(H35:I35)</f>
        <v>9</v>
      </c>
    </row>
    <row r="36" spans="2:10" ht="15.75" thickBot="1">
      <c r="B36" s="202" t="s">
        <v>15</v>
      </c>
      <c r="C36" s="2">
        <v>250</v>
      </c>
      <c r="D36" s="2">
        <v>208</v>
      </c>
      <c r="E36" s="2">
        <f t="shared" si="2"/>
        <v>458</v>
      </c>
      <c r="F36" s="86"/>
      <c r="G36" s="213" t="s">
        <v>14</v>
      </c>
      <c r="H36" s="206">
        <f>SUM(H31:H35)</f>
        <v>3574</v>
      </c>
      <c r="I36" s="206">
        <f>SUM(I31:I35)</f>
        <v>3016</v>
      </c>
      <c r="J36" s="205">
        <f>SUM(J31:J35)</f>
        <v>6590</v>
      </c>
    </row>
    <row r="37" spans="2:10" ht="15.75" thickBot="1">
      <c r="B37" s="202" t="s">
        <v>16</v>
      </c>
      <c r="C37" s="2">
        <v>210</v>
      </c>
      <c r="D37" s="2">
        <v>170</v>
      </c>
      <c r="E37" s="2">
        <f t="shared" si="2"/>
        <v>380</v>
      </c>
      <c r="F37" s="86"/>
      <c r="G37" s="65"/>
      <c r="H37" s="65"/>
      <c r="I37" s="65"/>
      <c r="J37" s="65"/>
    </row>
    <row r="38" spans="2:10" ht="15">
      <c r="B38" s="202" t="s">
        <v>17</v>
      </c>
      <c r="C38" s="2">
        <v>232</v>
      </c>
      <c r="D38" s="2">
        <v>210</v>
      </c>
      <c r="E38" s="2">
        <f t="shared" si="2"/>
        <v>442</v>
      </c>
      <c r="F38" s="86"/>
      <c r="G38" s="207" t="s">
        <v>61</v>
      </c>
      <c r="H38" s="17">
        <f>SUM(C35:C39)</f>
        <v>1181</v>
      </c>
      <c r="I38" s="172"/>
      <c r="J38" s="86"/>
    </row>
    <row r="39" spans="2:10" ht="15">
      <c r="B39" s="202" t="s">
        <v>18</v>
      </c>
      <c r="C39" s="2">
        <v>286</v>
      </c>
      <c r="D39" s="2">
        <v>228</v>
      </c>
      <c r="E39" s="2">
        <f t="shared" si="2"/>
        <v>514</v>
      </c>
      <c r="F39" s="86"/>
      <c r="G39" s="208" t="s">
        <v>62</v>
      </c>
      <c r="H39" s="2">
        <f>SUM(D40:D43)</f>
        <v>751</v>
      </c>
      <c r="I39" s="172"/>
      <c r="J39" s="86"/>
    </row>
    <row r="40" spans="2:10" ht="15">
      <c r="B40" s="202" t="s">
        <v>19</v>
      </c>
      <c r="C40" s="2">
        <v>284</v>
      </c>
      <c r="D40" s="2">
        <v>203</v>
      </c>
      <c r="E40" s="2">
        <f t="shared" si="2"/>
        <v>487</v>
      </c>
      <c r="F40" s="86"/>
      <c r="G40" s="208" t="s">
        <v>65</v>
      </c>
      <c r="H40" s="2">
        <f>SUM(E31:E34)</f>
        <v>1745</v>
      </c>
      <c r="I40" s="172"/>
      <c r="J40" s="86"/>
    </row>
    <row r="41" spans="2:10" ht="15">
      <c r="B41" s="202" t="s">
        <v>20</v>
      </c>
      <c r="C41" s="2">
        <v>302</v>
      </c>
      <c r="D41" s="2">
        <v>215</v>
      </c>
      <c r="E41" s="2">
        <f t="shared" si="2"/>
        <v>517</v>
      </c>
      <c r="F41" s="86"/>
      <c r="G41" s="208" t="s">
        <v>59</v>
      </c>
      <c r="H41" s="2">
        <f>SUM(E44:E47)</f>
        <v>925</v>
      </c>
      <c r="I41" s="172"/>
      <c r="J41" s="86"/>
    </row>
    <row r="42" spans="2:10" ht="15">
      <c r="B42" s="202" t="s">
        <v>21</v>
      </c>
      <c r="C42" s="2">
        <v>219</v>
      </c>
      <c r="D42" s="2">
        <v>187</v>
      </c>
      <c r="E42" s="2">
        <f t="shared" si="2"/>
        <v>406</v>
      </c>
      <c r="F42" s="86"/>
      <c r="G42" s="208" t="s">
        <v>57</v>
      </c>
      <c r="H42" s="216">
        <v>109</v>
      </c>
      <c r="I42" s="172"/>
      <c r="J42" s="86"/>
    </row>
    <row r="43" spans="2:10" ht="15">
      <c r="B43" s="202" t="s">
        <v>22</v>
      </c>
      <c r="C43" s="2">
        <v>186</v>
      </c>
      <c r="D43" s="2">
        <v>146</v>
      </c>
      <c r="E43" s="2">
        <f t="shared" si="2"/>
        <v>332</v>
      </c>
      <c r="F43" s="86"/>
      <c r="G43" s="208" t="s">
        <v>58</v>
      </c>
      <c r="H43" s="216">
        <v>65</v>
      </c>
      <c r="I43" s="172"/>
      <c r="J43" s="86"/>
    </row>
    <row r="44" spans="2:10" ht="15.75" thickBot="1">
      <c r="B44" s="202" t="s">
        <v>23</v>
      </c>
      <c r="C44" s="2">
        <v>188</v>
      </c>
      <c r="D44" s="2">
        <v>146</v>
      </c>
      <c r="E44" s="2">
        <f t="shared" si="2"/>
        <v>334</v>
      </c>
      <c r="F44" s="86"/>
      <c r="G44" s="208" t="s">
        <v>64</v>
      </c>
      <c r="H44" s="216">
        <v>62</v>
      </c>
      <c r="I44" s="172"/>
      <c r="J44" s="86"/>
    </row>
    <row r="45" spans="2:10" ht="15">
      <c r="B45" s="202" t="s">
        <v>24</v>
      </c>
      <c r="C45" s="2">
        <v>94</v>
      </c>
      <c r="D45" s="2">
        <v>104</v>
      </c>
      <c r="E45" s="2">
        <f t="shared" si="2"/>
        <v>198</v>
      </c>
      <c r="F45" s="86"/>
      <c r="G45" s="209" t="s">
        <v>135</v>
      </c>
      <c r="H45" s="251">
        <v>200</v>
      </c>
      <c r="J45" s="86"/>
    </row>
    <row r="46" spans="2:10" ht="15">
      <c r="B46" s="202" t="s">
        <v>25</v>
      </c>
      <c r="C46" s="2">
        <v>82</v>
      </c>
      <c r="D46" s="2">
        <v>80</v>
      </c>
      <c r="E46" s="2">
        <f t="shared" si="2"/>
        <v>162</v>
      </c>
      <c r="F46" s="86"/>
      <c r="G46" s="208" t="s">
        <v>92</v>
      </c>
      <c r="H46" s="216">
        <v>59</v>
      </c>
      <c r="J46" s="86"/>
    </row>
    <row r="47" spans="2:10" ht="15.75" customHeight="1" thickBot="1">
      <c r="B47" s="202" t="s">
        <v>26</v>
      </c>
      <c r="C47" s="2">
        <v>135</v>
      </c>
      <c r="D47" s="2">
        <v>96</v>
      </c>
      <c r="E47" s="2">
        <f t="shared" si="2"/>
        <v>231</v>
      </c>
      <c r="F47" s="86"/>
      <c r="G47" s="210" t="s">
        <v>93</v>
      </c>
      <c r="H47" s="252">
        <v>59</v>
      </c>
      <c r="J47" s="86"/>
    </row>
    <row r="48" spans="2:10" ht="15.75" customHeight="1" thickBot="1">
      <c r="B48" s="202" t="s">
        <v>101</v>
      </c>
      <c r="C48" s="191">
        <v>5</v>
      </c>
      <c r="D48" s="191">
        <v>4</v>
      </c>
      <c r="E48" s="2">
        <f t="shared" si="2"/>
        <v>9</v>
      </c>
      <c r="F48" s="86"/>
      <c r="J48" s="86"/>
    </row>
    <row r="49" spans="2:10" ht="15.75" thickBot="1">
      <c r="B49" s="204" t="s">
        <v>14</v>
      </c>
      <c r="C49" s="205">
        <f>SUM(C31:C48)</f>
        <v>3574</v>
      </c>
      <c r="D49" s="206">
        <f>SUM(D31:D48)</f>
        <v>3016</v>
      </c>
      <c r="E49" s="205">
        <f>SUM(E31:E48)</f>
        <v>6590</v>
      </c>
      <c r="F49" s="86"/>
      <c r="J49" s="86"/>
    </row>
    <row r="50" spans="2:10" ht="24.75" customHeight="1" thickBot="1">
      <c r="B50" s="218" t="s">
        <v>122</v>
      </c>
      <c r="J50" s="68"/>
    </row>
    <row r="51" spans="2:10" ht="28.5" customHeight="1" thickBot="1">
      <c r="B51" s="256" t="s">
        <v>1</v>
      </c>
      <c r="C51" s="258" t="s">
        <v>91</v>
      </c>
      <c r="D51" s="259"/>
      <c r="E51" s="260"/>
      <c r="F51" s="274"/>
      <c r="G51" s="256" t="s">
        <v>45</v>
      </c>
      <c r="H51" s="258" t="s">
        <v>91</v>
      </c>
      <c r="I51" s="259"/>
      <c r="J51" s="260"/>
    </row>
    <row r="52" spans="2:10" ht="15.75" thickBot="1">
      <c r="B52" s="275"/>
      <c r="C52" s="200" t="s">
        <v>2</v>
      </c>
      <c r="D52" s="201" t="s">
        <v>3</v>
      </c>
      <c r="E52" s="201" t="s">
        <v>4</v>
      </c>
      <c r="F52" s="274"/>
      <c r="G52" s="257"/>
      <c r="H52" s="199" t="s">
        <v>2</v>
      </c>
      <c r="I52" s="200" t="s">
        <v>3</v>
      </c>
      <c r="J52" s="201" t="s">
        <v>4</v>
      </c>
    </row>
    <row r="53" spans="2:10" ht="15">
      <c r="B53" s="202" t="s">
        <v>32</v>
      </c>
      <c r="C53" s="17">
        <v>29</v>
      </c>
      <c r="D53" s="17">
        <v>42</v>
      </c>
      <c r="E53" s="2">
        <f aca="true" t="shared" si="3" ref="E53:E70">SUM(C53:D53)</f>
        <v>71</v>
      </c>
      <c r="F53" s="190"/>
      <c r="G53" s="211" t="s">
        <v>6</v>
      </c>
      <c r="H53" s="3">
        <f>SUM(C53:C54)</f>
        <v>32</v>
      </c>
      <c r="I53" s="17">
        <f>SUM(D53:D54)</f>
        <v>45</v>
      </c>
      <c r="J53" s="17">
        <f>SUM(H53:I53)</f>
        <v>77</v>
      </c>
    </row>
    <row r="54" spans="2:10" ht="15">
      <c r="B54" s="203" t="s">
        <v>7</v>
      </c>
      <c r="C54" s="2">
        <v>3</v>
      </c>
      <c r="D54" s="2">
        <v>3</v>
      </c>
      <c r="E54" s="2">
        <f t="shared" si="3"/>
        <v>6</v>
      </c>
      <c r="F54" s="86"/>
      <c r="G54" s="212" t="s">
        <v>8</v>
      </c>
      <c r="H54" s="3">
        <f>SUM(C55:C56)</f>
        <v>155</v>
      </c>
      <c r="I54" s="2">
        <f>SUM(D55:D56)</f>
        <v>126</v>
      </c>
      <c r="J54" s="2">
        <f>SUM(H54:I54)</f>
        <v>281</v>
      </c>
    </row>
    <row r="55" spans="2:10" ht="15">
      <c r="B55" s="202" t="s">
        <v>60</v>
      </c>
      <c r="C55" s="2">
        <v>140</v>
      </c>
      <c r="D55" s="2">
        <v>108</v>
      </c>
      <c r="E55" s="2">
        <f t="shared" si="3"/>
        <v>248</v>
      </c>
      <c r="F55" s="86"/>
      <c r="G55" s="212" t="s">
        <v>10</v>
      </c>
      <c r="H55" s="3">
        <f>SUM(C57:C65)</f>
        <v>737</v>
      </c>
      <c r="I55" s="2">
        <f>SUM(D57:D65)</f>
        <v>641</v>
      </c>
      <c r="J55" s="2">
        <f>SUM(H55:I55)</f>
        <v>1378</v>
      </c>
    </row>
    <row r="56" spans="2:10" ht="15">
      <c r="B56" s="202" t="s">
        <v>11</v>
      </c>
      <c r="C56" s="2">
        <v>15</v>
      </c>
      <c r="D56" s="2">
        <v>18</v>
      </c>
      <c r="E56" s="2">
        <f t="shared" si="3"/>
        <v>33</v>
      </c>
      <c r="F56" s="86"/>
      <c r="G56" s="212" t="s">
        <v>12</v>
      </c>
      <c r="H56" s="3">
        <f>SUM(C66:C69)</f>
        <v>215</v>
      </c>
      <c r="I56" s="2">
        <f>SUM(D66:D69)</f>
        <v>144</v>
      </c>
      <c r="J56" s="2">
        <f>SUM(H56:I56)</f>
        <v>359</v>
      </c>
    </row>
    <row r="57" spans="2:10" ht="15.75" thickBot="1">
      <c r="B57" s="202" t="s">
        <v>13</v>
      </c>
      <c r="C57" s="2">
        <v>120</v>
      </c>
      <c r="D57" s="2">
        <v>112</v>
      </c>
      <c r="E57" s="2">
        <f t="shared" si="3"/>
        <v>232</v>
      </c>
      <c r="F57" s="86"/>
      <c r="G57" s="202" t="s">
        <v>101</v>
      </c>
      <c r="H57" s="19">
        <f>+C70</f>
        <v>1</v>
      </c>
      <c r="I57" s="2">
        <f>+D70</f>
        <v>1</v>
      </c>
      <c r="J57" s="2">
        <f>SUM(H57:I57)</f>
        <v>2</v>
      </c>
    </row>
    <row r="58" spans="2:10" ht="15.75" thickBot="1">
      <c r="B58" s="202" t="s">
        <v>15</v>
      </c>
      <c r="C58" s="2">
        <v>60</v>
      </c>
      <c r="D58" s="2">
        <v>40</v>
      </c>
      <c r="E58" s="2">
        <f t="shared" si="3"/>
        <v>100</v>
      </c>
      <c r="F58" s="86"/>
      <c r="G58" s="213" t="s">
        <v>14</v>
      </c>
      <c r="H58" s="206">
        <f>SUM(H53:H57)</f>
        <v>1140</v>
      </c>
      <c r="I58" s="206">
        <f>SUM(I53:I57)</f>
        <v>957</v>
      </c>
      <c r="J58" s="205">
        <f>SUM(J53:J57)</f>
        <v>2097</v>
      </c>
    </row>
    <row r="59" spans="2:10" ht="15.75" thickBot="1">
      <c r="B59" s="202" t="s">
        <v>16</v>
      </c>
      <c r="C59" s="2">
        <v>73</v>
      </c>
      <c r="D59" s="2">
        <v>85</v>
      </c>
      <c r="E59" s="2">
        <f t="shared" si="3"/>
        <v>158</v>
      </c>
      <c r="F59" s="86"/>
      <c r="G59" s="65"/>
      <c r="H59" s="65"/>
      <c r="I59" s="65"/>
      <c r="J59" s="65"/>
    </row>
    <row r="60" spans="2:10" ht="15">
      <c r="B60" s="202" t="s">
        <v>17</v>
      </c>
      <c r="C60" s="2">
        <v>114</v>
      </c>
      <c r="D60" s="2">
        <v>79</v>
      </c>
      <c r="E60" s="2">
        <f t="shared" si="3"/>
        <v>193</v>
      </c>
      <c r="F60" s="86"/>
      <c r="G60" s="207" t="s">
        <v>61</v>
      </c>
      <c r="H60" s="17">
        <f>SUM(C57:C61)</f>
        <v>458</v>
      </c>
      <c r="I60" s="172"/>
      <c r="J60" s="86"/>
    </row>
    <row r="61" spans="2:10" ht="15">
      <c r="B61" s="202" t="s">
        <v>18</v>
      </c>
      <c r="C61" s="2">
        <v>91</v>
      </c>
      <c r="D61" s="2">
        <v>70</v>
      </c>
      <c r="E61" s="2">
        <f t="shared" si="3"/>
        <v>161</v>
      </c>
      <c r="F61" s="86"/>
      <c r="G61" s="208" t="s">
        <v>62</v>
      </c>
      <c r="H61" s="2">
        <f>SUM(D62:D65)</f>
        <v>255</v>
      </c>
      <c r="I61" s="172"/>
      <c r="J61" s="86"/>
    </row>
    <row r="62" spans="2:10" ht="15">
      <c r="B62" s="202" t="s">
        <v>19</v>
      </c>
      <c r="C62" s="2">
        <v>63</v>
      </c>
      <c r="D62" s="2">
        <v>57</v>
      </c>
      <c r="E62" s="2">
        <f t="shared" si="3"/>
        <v>120</v>
      </c>
      <c r="F62" s="86"/>
      <c r="G62" s="208" t="s">
        <v>65</v>
      </c>
      <c r="H62" s="2">
        <f>SUM(E53:E56)</f>
        <v>358</v>
      </c>
      <c r="I62" s="172"/>
      <c r="J62" s="86"/>
    </row>
    <row r="63" spans="2:10" ht="15">
      <c r="B63" s="202" t="s">
        <v>20</v>
      </c>
      <c r="C63" s="2">
        <v>62</v>
      </c>
      <c r="D63" s="2">
        <v>86</v>
      </c>
      <c r="E63" s="2">
        <f t="shared" si="3"/>
        <v>148</v>
      </c>
      <c r="F63" s="86"/>
      <c r="G63" s="208" t="s">
        <v>59</v>
      </c>
      <c r="H63" s="2">
        <f>SUM(E66:E69)</f>
        <v>359</v>
      </c>
      <c r="I63" s="172"/>
      <c r="J63" s="86"/>
    </row>
    <row r="64" spans="2:10" ht="15">
      <c r="B64" s="202" t="s">
        <v>21</v>
      </c>
      <c r="C64" s="2">
        <v>73</v>
      </c>
      <c r="D64" s="2">
        <v>48</v>
      </c>
      <c r="E64" s="2">
        <f t="shared" si="3"/>
        <v>121</v>
      </c>
      <c r="F64" s="86"/>
      <c r="G64" s="208" t="s">
        <v>57</v>
      </c>
      <c r="H64" s="216">
        <v>0</v>
      </c>
      <c r="I64" s="172"/>
      <c r="J64" s="86"/>
    </row>
    <row r="65" spans="2:10" ht="15">
      <c r="B65" s="202" t="s">
        <v>22</v>
      </c>
      <c r="C65" s="2">
        <v>81</v>
      </c>
      <c r="D65" s="2">
        <v>64</v>
      </c>
      <c r="E65" s="2">
        <f t="shared" si="3"/>
        <v>145</v>
      </c>
      <c r="F65" s="86"/>
      <c r="G65" s="208" t="s">
        <v>58</v>
      </c>
      <c r="H65" s="216">
        <v>48</v>
      </c>
      <c r="I65" s="172"/>
      <c r="J65" s="86"/>
    </row>
    <row r="66" spans="2:10" ht="15.75" thickBot="1">
      <c r="B66" s="202" t="s">
        <v>23</v>
      </c>
      <c r="C66" s="2">
        <v>34</v>
      </c>
      <c r="D66" s="2">
        <v>37</v>
      </c>
      <c r="E66" s="2">
        <f t="shared" si="3"/>
        <v>71</v>
      </c>
      <c r="F66" s="86"/>
      <c r="G66" s="210" t="s">
        <v>64</v>
      </c>
      <c r="H66" s="217">
        <v>35</v>
      </c>
      <c r="I66" s="172"/>
      <c r="J66" s="86"/>
    </row>
    <row r="67" spans="2:10" ht="15">
      <c r="B67" s="202" t="s">
        <v>24</v>
      </c>
      <c r="C67" s="2">
        <v>70</v>
      </c>
      <c r="D67" s="2">
        <v>39</v>
      </c>
      <c r="E67" s="2">
        <f t="shared" si="3"/>
        <v>109</v>
      </c>
      <c r="F67" s="86"/>
      <c r="G67" s="208" t="s">
        <v>135</v>
      </c>
      <c r="H67" s="250">
        <v>56</v>
      </c>
      <c r="J67" s="86"/>
    </row>
    <row r="68" spans="2:8" ht="15">
      <c r="B68" s="202" t="s">
        <v>25</v>
      </c>
      <c r="C68" s="2">
        <v>55</v>
      </c>
      <c r="D68" s="2">
        <v>30</v>
      </c>
      <c r="E68" s="2">
        <f t="shared" si="3"/>
        <v>85</v>
      </c>
      <c r="F68" s="86"/>
      <c r="G68" s="208" t="s">
        <v>92</v>
      </c>
      <c r="H68" s="216">
        <v>19</v>
      </c>
    </row>
    <row r="69" spans="2:10" ht="15.75" thickBot="1">
      <c r="B69" s="202" t="s">
        <v>26</v>
      </c>
      <c r="C69" s="2">
        <v>56</v>
      </c>
      <c r="D69" s="2">
        <v>38</v>
      </c>
      <c r="E69" s="2">
        <f t="shared" si="3"/>
        <v>94</v>
      </c>
      <c r="F69" s="86"/>
      <c r="G69" s="210" t="s">
        <v>93</v>
      </c>
      <c r="H69" s="252">
        <v>15</v>
      </c>
      <c r="J69" s="86"/>
    </row>
    <row r="70" spans="2:10" ht="15.75" thickBot="1">
      <c r="B70" s="202" t="s">
        <v>101</v>
      </c>
      <c r="C70" s="191">
        <v>1</v>
      </c>
      <c r="D70" s="191">
        <v>1</v>
      </c>
      <c r="E70" s="2">
        <f t="shared" si="3"/>
        <v>2</v>
      </c>
      <c r="F70" s="86"/>
      <c r="J70" s="86"/>
    </row>
    <row r="71" spans="2:10" ht="15.75" thickBot="1">
      <c r="B71" s="204" t="s">
        <v>14</v>
      </c>
      <c r="C71" s="205">
        <f>SUM(C53:C70)</f>
        <v>1140</v>
      </c>
      <c r="D71" s="206">
        <f>SUM(D53:D70)</f>
        <v>957</v>
      </c>
      <c r="E71" s="205">
        <f>SUM(E53:E70)</f>
        <v>2097</v>
      </c>
      <c r="F71" s="86"/>
      <c r="J71" s="86"/>
    </row>
    <row r="72" ht="15.75" thickBot="1">
      <c r="J72" s="68"/>
    </row>
    <row r="73" spans="2:11" ht="26.25" customHeight="1" thickBot="1">
      <c r="B73" s="276" t="s">
        <v>45</v>
      </c>
      <c r="C73" s="271" t="s">
        <v>88</v>
      </c>
      <c r="D73" s="272"/>
      <c r="E73" s="273"/>
      <c r="F73" s="162"/>
      <c r="G73" s="276" t="s">
        <v>45</v>
      </c>
      <c r="H73" s="271" t="s">
        <v>88</v>
      </c>
      <c r="I73" s="272"/>
      <c r="J73" s="273"/>
      <c r="K73" s="20"/>
    </row>
    <row r="74" spans="2:11" ht="16.5" customHeight="1" thickBot="1">
      <c r="B74" s="277"/>
      <c r="C74" s="224" t="s">
        <v>2</v>
      </c>
      <c r="D74" s="225" t="s">
        <v>3</v>
      </c>
      <c r="E74" s="226" t="s">
        <v>4</v>
      </c>
      <c r="F74" s="162"/>
      <c r="G74" s="277"/>
      <c r="H74" s="224" t="s">
        <v>2</v>
      </c>
      <c r="I74" s="225" t="s">
        <v>3</v>
      </c>
      <c r="J74" s="226" t="s">
        <v>4</v>
      </c>
      <c r="K74" s="20"/>
    </row>
    <row r="75" spans="2:11" ht="15">
      <c r="B75" s="227" t="s">
        <v>32</v>
      </c>
      <c r="C75" s="2">
        <f aca="true" t="shared" si="4" ref="C75:D92">ROUND(C9*64%,0)</f>
        <v>105</v>
      </c>
      <c r="D75" s="19">
        <f t="shared" si="4"/>
        <v>106</v>
      </c>
      <c r="E75" s="17">
        <f>SUM(C75:D75)</f>
        <v>211</v>
      </c>
      <c r="F75" s="27"/>
      <c r="G75" s="230" t="s">
        <v>6</v>
      </c>
      <c r="H75" s="3">
        <f>SUM(C75:C76)</f>
        <v>285</v>
      </c>
      <c r="I75" s="17">
        <f>SUM(D75:D76)</f>
        <v>270</v>
      </c>
      <c r="J75" s="17">
        <f>SUM(E75:E76)</f>
        <v>555</v>
      </c>
      <c r="K75" s="20"/>
    </row>
    <row r="76" spans="2:11" ht="15.75" customHeight="1">
      <c r="B76" s="228" t="s">
        <v>7</v>
      </c>
      <c r="C76" s="2">
        <f t="shared" si="4"/>
        <v>180</v>
      </c>
      <c r="D76" s="19">
        <f t="shared" si="4"/>
        <v>164</v>
      </c>
      <c r="E76" s="2">
        <f aca="true" t="shared" si="5" ref="E76:E91">SUM(C76:D76)</f>
        <v>344</v>
      </c>
      <c r="F76" s="162"/>
      <c r="G76" s="231" t="s">
        <v>8</v>
      </c>
      <c r="H76" s="3">
        <f>SUM(C77:C78)</f>
        <v>409</v>
      </c>
      <c r="I76" s="2">
        <f>SUM(D77:D78)</f>
        <v>381</v>
      </c>
      <c r="J76" s="2">
        <f>SUM(E77:E78)</f>
        <v>790</v>
      </c>
      <c r="K76" s="20"/>
    </row>
    <row r="77" spans="2:11" ht="15">
      <c r="B77" s="227" t="s">
        <v>60</v>
      </c>
      <c r="C77" s="2">
        <f t="shared" si="4"/>
        <v>203</v>
      </c>
      <c r="D77" s="19">
        <f t="shared" si="4"/>
        <v>189</v>
      </c>
      <c r="E77" s="2">
        <f t="shared" si="5"/>
        <v>392</v>
      </c>
      <c r="F77" s="162"/>
      <c r="G77" s="231" t="s">
        <v>10</v>
      </c>
      <c r="H77" s="3">
        <f>SUM(C79:C87)</f>
        <v>1861</v>
      </c>
      <c r="I77" s="2">
        <f>SUM(D79:D87)</f>
        <v>1523</v>
      </c>
      <c r="J77" s="2">
        <f>SUM(E79:E87)</f>
        <v>3384</v>
      </c>
      <c r="K77" s="20"/>
    </row>
    <row r="78" spans="2:11" ht="15">
      <c r="B78" s="227" t="s">
        <v>11</v>
      </c>
      <c r="C78" s="2">
        <f t="shared" si="4"/>
        <v>206</v>
      </c>
      <c r="D78" s="19">
        <f t="shared" si="4"/>
        <v>192</v>
      </c>
      <c r="E78" s="2">
        <f t="shared" si="5"/>
        <v>398</v>
      </c>
      <c r="F78" s="42"/>
      <c r="G78" s="231" t="s">
        <v>12</v>
      </c>
      <c r="H78" s="3">
        <f>SUM(C88:C91)</f>
        <v>457</v>
      </c>
      <c r="I78" s="2">
        <f>SUM(D88:D91)</f>
        <v>365</v>
      </c>
      <c r="J78" s="2">
        <f>SUM(E88:E91)</f>
        <v>822</v>
      </c>
      <c r="K78" s="20"/>
    </row>
    <row r="79" spans="2:11" ht="15.75" thickBot="1">
      <c r="B79" s="227" t="s">
        <v>13</v>
      </c>
      <c r="C79" s="2">
        <f t="shared" si="4"/>
        <v>207</v>
      </c>
      <c r="D79" s="19">
        <f t="shared" si="4"/>
        <v>182</v>
      </c>
      <c r="E79" s="2">
        <f t="shared" si="5"/>
        <v>389</v>
      </c>
      <c r="F79" s="141"/>
      <c r="G79" s="231" t="str">
        <f>+B92</f>
        <v>No definido</v>
      </c>
      <c r="H79" s="3">
        <f>+C92</f>
        <v>4</v>
      </c>
      <c r="I79" s="2">
        <f>+D92</f>
        <v>3</v>
      </c>
      <c r="J79" s="2">
        <f>+I79+H79</f>
        <v>7</v>
      </c>
      <c r="K79" s="20"/>
    </row>
    <row r="80" spans="2:11" ht="15.75" thickBot="1">
      <c r="B80" s="227" t="s">
        <v>15</v>
      </c>
      <c r="C80" s="2">
        <f t="shared" si="4"/>
        <v>198</v>
      </c>
      <c r="D80" s="19">
        <f t="shared" si="4"/>
        <v>159</v>
      </c>
      <c r="E80" s="2">
        <f t="shared" si="5"/>
        <v>357</v>
      </c>
      <c r="F80" s="163"/>
      <c r="G80" s="232" t="s">
        <v>14</v>
      </c>
      <c r="H80" s="244">
        <f>SUM(H75:H79)</f>
        <v>3016</v>
      </c>
      <c r="I80" s="243">
        <f>SUM(I75:I79)</f>
        <v>2542</v>
      </c>
      <c r="J80" s="243">
        <f>SUM(J75:J79)</f>
        <v>5558</v>
      </c>
      <c r="K80" s="20"/>
    </row>
    <row r="81" spans="2:11" ht="15.75" thickBot="1">
      <c r="B81" s="227" t="s">
        <v>16</v>
      </c>
      <c r="C81" s="2">
        <f t="shared" si="4"/>
        <v>181</v>
      </c>
      <c r="D81" s="19">
        <f t="shared" si="4"/>
        <v>163</v>
      </c>
      <c r="E81" s="2">
        <f t="shared" si="5"/>
        <v>344</v>
      </c>
      <c r="F81" s="37"/>
      <c r="K81" s="20"/>
    </row>
    <row r="82" spans="2:11" ht="15">
      <c r="B82" s="227" t="s">
        <v>17</v>
      </c>
      <c r="C82" s="2">
        <f t="shared" si="4"/>
        <v>221</v>
      </c>
      <c r="D82" s="19">
        <f t="shared" si="4"/>
        <v>185</v>
      </c>
      <c r="E82" s="2">
        <f t="shared" si="5"/>
        <v>406</v>
      </c>
      <c r="F82" s="37"/>
      <c r="G82" s="233" t="s">
        <v>61</v>
      </c>
      <c r="H82" s="17">
        <f>SUM(C79:C83)</f>
        <v>1048</v>
      </c>
      <c r="I82" s="172"/>
      <c r="J82" s="69"/>
      <c r="K82" s="20"/>
    </row>
    <row r="83" spans="2:11" ht="15">
      <c r="B83" s="227" t="s">
        <v>18</v>
      </c>
      <c r="C83" s="2">
        <f t="shared" si="4"/>
        <v>241</v>
      </c>
      <c r="D83" s="19">
        <f t="shared" si="4"/>
        <v>191</v>
      </c>
      <c r="E83" s="2">
        <f t="shared" si="5"/>
        <v>432</v>
      </c>
      <c r="F83" s="37"/>
      <c r="G83" s="234" t="s">
        <v>62</v>
      </c>
      <c r="H83" s="2">
        <f>SUM(D84:D87)</f>
        <v>643</v>
      </c>
      <c r="I83" s="172"/>
      <c r="J83" s="69"/>
      <c r="K83" s="20"/>
    </row>
    <row r="84" spans="2:11" ht="15">
      <c r="B84" s="227" t="s">
        <v>19</v>
      </c>
      <c r="C84" s="2">
        <f t="shared" si="4"/>
        <v>222</v>
      </c>
      <c r="D84" s="19">
        <f t="shared" si="4"/>
        <v>166</v>
      </c>
      <c r="E84" s="2">
        <f t="shared" si="5"/>
        <v>388</v>
      </c>
      <c r="F84" s="37"/>
      <c r="G84" s="234" t="s">
        <v>65</v>
      </c>
      <c r="H84" s="2">
        <f>SUM(E75:E78)</f>
        <v>1345</v>
      </c>
      <c r="I84" s="172"/>
      <c r="J84" s="69"/>
      <c r="K84" s="20"/>
    </row>
    <row r="85" spans="2:11" ht="15">
      <c r="B85" s="227" t="s">
        <v>20</v>
      </c>
      <c r="C85" s="2">
        <f t="shared" si="4"/>
        <v>233</v>
      </c>
      <c r="D85" s="19">
        <f t="shared" si="4"/>
        <v>193</v>
      </c>
      <c r="E85" s="2">
        <f t="shared" si="5"/>
        <v>426</v>
      </c>
      <c r="F85" s="37"/>
      <c r="G85" s="234" t="s">
        <v>59</v>
      </c>
      <c r="H85" s="2">
        <f>SUM(E88:E91)</f>
        <v>822</v>
      </c>
      <c r="I85" s="172"/>
      <c r="J85" s="69"/>
      <c r="K85" s="20"/>
    </row>
    <row r="86" spans="2:11" ht="15">
      <c r="B86" s="227" t="s">
        <v>21</v>
      </c>
      <c r="C86" s="2">
        <f t="shared" si="4"/>
        <v>187</v>
      </c>
      <c r="D86" s="19">
        <f t="shared" si="4"/>
        <v>150</v>
      </c>
      <c r="E86" s="2">
        <f t="shared" si="5"/>
        <v>337</v>
      </c>
      <c r="F86" s="37"/>
      <c r="G86" s="234" t="s">
        <v>57</v>
      </c>
      <c r="H86" s="2">
        <f>ROUND(H$20*64%,0)</f>
        <v>70</v>
      </c>
      <c r="I86" s="172"/>
      <c r="J86" s="69"/>
      <c r="K86" s="20"/>
    </row>
    <row r="87" spans="2:11" ht="15">
      <c r="B87" s="227" t="s">
        <v>22</v>
      </c>
      <c r="C87" s="2">
        <f t="shared" si="4"/>
        <v>171</v>
      </c>
      <c r="D87" s="19">
        <f t="shared" si="4"/>
        <v>134</v>
      </c>
      <c r="E87" s="2">
        <f t="shared" si="5"/>
        <v>305</v>
      </c>
      <c r="F87" s="37"/>
      <c r="G87" s="234" t="s">
        <v>58</v>
      </c>
      <c r="H87" s="2">
        <f>ROUND(H$21*64%,0)</f>
        <v>72</v>
      </c>
      <c r="I87" s="172"/>
      <c r="J87" s="69"/>
      <c r="K87" s="20"/>
    </row>
    <row r="88" spans="2:11" ht="15.75" thickBot="1">
      <c r="B88" s="227" t="s">
        <v>23</v>
      </c>
      <c r="C88" s="2">
        <f t="shared" si="4"/>
        <v>142</v>
      </c>
      <c r="D88" s="19">
        <f t="shared" si="4"/>
        <v>117</v>
      </c>
      <c r="E88" s="2">
        <f t="shared" si="5"/>
        <v>259</v>
      </c>
      <c r="F88" s="37"/>
      <c r="G88" s="236" t="s">
        <v>64</v>
      </c>
      <c r="H88" s="191">
        <f>ROUND(H$22*64%,0)</f>
        <v>62</v>
      </c>
      <c r="I88" s="194"/>
      <c r="J88" s="69"/>
      <c r="K88" s="20"/>
    </row>
    <row r="89" spans="2:11" ht="15">
      <c r="B89" s="227" t="s">
        <v>24</v>
      </c>
      <c r="C89" s="2">
        <f t="shared" si="4"/>
        <v>105</v>
      </c>
      <c r="D89" s="19">
        <f t="shared" si="4"/>
        <v>92</v>
      </c>
      <c r="E89" s="2">
        <f t="shared" si="5"/>
        <v>197</v>
      </c>
      <c r="F89" s="37"/>
      <c r="G89" s="234" t="s">
        <v>135</v>
      </c>
      <c r="H89" s="2">
        <f>ROUND(H$23*64%,0)</f>
        <v>164</v>
      </c>
      <c r="I89" s="69"/>
      <c r="J89" s="69"/>
      <c r="K89" s="20"/>
    </row>
    <row r="90" spans="2:11" ht="15">
      <c r="B90" s="227" t="s">
        <v>25</v>
      </c>
      <c r="C90" s="2">
        <f t="shared" si="4"/>
        <v>88</v>
      </c>
      <c r="D90" s="19">
        <f t="shared" si="4"/>
        <v>70</v>
      </c>
      <c r="E90" s="2">
        <f t="shared" si="5"/>
        <v>158</v>
      </c>
      <c r="F90" s="37"/>
      <c r="G90" s="234" t="s">
        <v>92</v>
      </c>
      <c r="H90" s="2">
        <f>ROUND(H$24*64%,0)</f>
        <v>50</v>
      </c>
      <c r="I90" s="69"/>
      <c r="J90" s="69"/>
      <c r="K90" s="20"/>
    </row>
    <row r="91" spans="2:11" ht="15.75" thickBot="1">
      <c r="B91" s="227" t="s">
        <v>26</v>
      </c>
      <c r="C91" s="2">
        <f t="shared" si="4"/>
        <v>122</v>
      </c>
      <c r="D91" s="19">
        <f t="shared" si="4"/>
        <v>86</v>
      </c>
      <c r="E91" s="2">
        <f t="shared" si="5"/>
        <v>208</v>
      </c>
      <c r="F91" s="37"/>
      <c r="G91" s="236" t="s">
        <v>93</v>
      </c>
      <c r="H91" s="191">
        <f>ROUND(H$25*64%,0)</f>
        <v>47</v>
      </c>
      <c r="I91" s="69"/>
      <c r="J91" s="69"/>
      <c r="K91" s="20"/>
    </row>
    <row r="92" spans="2:11" ht="15.75" thickBot="1">
      <c r="B92" s="227" t="s">
        <v>101</v>
      </c>
      <c r="C92" s="2">
        <f t="shared" si="4"/>
        <v>4</v>
      </c>
      <c r="D92" s="19">
        <f t="shared" si="4"/>
        <v>3</v>
      </c>
      <c r="E92" s="2">
        <f>SUM(C92:D92)</f>
        <v>7</v>
      </c>
      <c r="F92" s="19"/>
      <c r="G92" s="69"/>
      <c r="H92" s="69"/>
      <c r="I92" s="69"/>
      <c r="J92" s="69"/>
      <c r="K92" s="20"/>
    </row>
    <row r="93" spans="2:11" ht="15.75" thickBot="1">
      <c r="B93" s="229" t="s">
        <v>14</v>
      </c>
      <c r="C93" s="243">
        <f>SUM(C75:C92)</f>
        <v>3016</v>
      </c>
      <c r="D93" s="243">
        <f>SUM(D75:D92)</f>
        <v>2542</v>
      </c>
      <c r="E93" s="243">
        <f>SUM(E75:E92)</f>
        <v>5558</v>
      </c>
      <c r="F93" s="174">
        <v>0.64</v>
      </c>
      <c r="G93" s="197"/>
      <c r="H93" s="69"/>
      <c r="I93" s="69"/>
      <c r="J93" s="69"/>
      <c r="K93" s="20"/>
    </row>
    <row r="94" spans="2:11" ht="15.75" thickBot="1">
      <c r="B94" s="59"/>
      <c r="D94" s="67"/>
      <c r="F94" s="37"/>
      <c r="G94" s="69"/>
      <c r="H94" s="69"/>
      <c r="I94" s="69"/>
      <c r="J94" s="69"/>
      <c r="K94" s="20"/>
    </row>
    <row r="95" spans="2:11" ht="26.25" customHeight="1" thickBot="1">
      <c r="B95" s="276" t="s">
        <v>45</v>
      </c>
      <c r="C95" s="271" t="s">
        <v>87</v>
      </c>
      <c r="D95" s="272"/>
      <c r="E95" s="273"/>
      <c r="F95" s="37"/>
      <c r="G95" s="276" t="s">
        <v>45</v>
      </c>
      <c r="H95" s="271" t="s">
        <v>87</v>
      </c>
      <c r="I95" s="272"/>
      <c r="J95" s="273"/>
      <c r="K95" s="20"/>
    </row>
    <row r="96" spans="2:22" ht="18.75" thickBot="1">
      <c r="B96" s="277"/>
      <c r="C96" s="224" t="s">
        <v>2</v>
      </c>
      <c r="D96" s="225" t="s">
        <v>3</v>
      </c>
      <c r="E96" s="226" t="s">
        <v>4</v>
      </c>
      <c r="F96" s="58"/>
      <c r="G96" s="277"/>
      <c r="H96" s="224" t="s">
        <v>2</v>
      </c>
      <c r="I96" s="225" t="s">
        <v>3</v>
      </c>
      <c r="J96" s="226" t="s">
        <v>4</v>
      </c>
      <c r="K96" s="20"/>
      <c r="L96" s="70"/>
      <c r="M96" s="71"/>
      <c r="N96" s="71"/>
      <c r="O96" s="71"/>
      <c r="P96" s="71"/>
      <c r="Q96" s="71"/>
      <c r="R96" s="71"/>
      <c r="S96" s="72"/>
      <c r="T96" s="72"/>
      <c r="U96" s="72"/>
      <c r="V96" s="73"/>
    </row>
    <row r="97" spans="2:22" ht="15" customHeight="1">
      <c r="B97" s="227" t="s">
        <v>32</v>
      </c>
      <c r="C97" s="2">
        <f>ROUND(C9*36%,0)</f>
        <v>59</v>
      </c>
      <c r="D97" s="19">
        <f>ROUND(D9*36%,0)</f>
        <v>60</v>
      </c>
      <c r="E97" s="17">
        <f aca="true" t="shared" si="6" ref="E97:E113">SUM(C97:D97)</f>
        <v>119</v>
      </c>
      <c r="F97" s="63"/>
      <c r="G97" s="237" t="s">
        <v>6</v>
      </c>
      <c r="H97" s="17">
        <f>SUM(C97:C98)</f>
        <v>161</v>
      </c>
      <c r="I97" s="245">
        <f>SUM(D97:D98)</f>
        <v>153</v>
      </c>
      <c r="J97" s="17">
        <f>SUM(E97:E98)</f>
        <v>314</v>
      </c>
      <c r="K97" s="20"/>
      <c r="L97" s="74"/>
      <c r="M97" s="71"/>
      <c r="N97" s="71"/>
      <c r="O97" s="71"/>
      <c r="P97" s="71"/>
      <c r="Q97" s="71"/>
      <c r="R97" s="71"/>
      <c r="S97" s="72"/>
      <c r="T97" s="72"/>
      <c r="U97" s="72"/>
      <c r="V97" s="73"/>
    </row>
    <row r="98" spans="2:22" ht="15" customHeight="1">
      <c r="B98" s="228" t="s">
        <v>7</v>
      </c>
      <c r="C98" s="2">
        <f>ROUND(C10*36%,0)</f>
        <v>102</v>
      </c>
      <c r="D98" s="19">
        <f>ROUND(D10*36%,0)</f>
        <v>93</v>
      </c>
      <c r="E98" s="2">
        <f t="shared" si="6"/>
        <v>195</v>
      </c>
      <c r="F98" s="58"/>
      <c r="G98" s="238" t="s">
        <v>8</v>
      </c>
      <c r="H98" s="2">
        <f>SUM(C99:C100)</f>
        <v>230</v>
      </c>
      <c r="I98" s="246">
        <f>SUM(D99:D100)</f>
        <v>214</v>
      </c>
      <c r="J98" s="2">
        <f>SUM(E99:E100)</f>
        <v>444</v>
      </c>
      <c r="K98" s="20"/>
      <c r="L98" s="75"/>
      <c r="M98" s="71"/>
      <c r="N98" s="71"/>
      <c r="O98" s="71"/>
      <c r="P98" s="71"/>
      <c r="Q98" s="71"/>
      <c r="R98" s="71"/>
      <c r="S98" s="72"/>
      <c r="T98" s="72"/>
      <c r="U98" s="72"/>
      <c r="V98" s="73"/>
    </row>
    <row r="99" spans="2:22" ht="15" customHeight="1">
      <c r="B99" s="227" t="s">
        <v>60</v>
      </c>
      <c r="C99" s="2">
        <f aca="true" t="shared" si="7" ref="C99:D114">ROUND(C11*36%,0)</f>
        <v>114</v>
      </c>
      <c r="D99" s="19">
        <f t="shared" si="7"/>
        <v>106</v>
      </c>
      <c r="E99" s="2">
        <f t="shared" si="6"/>
        <v>220</v>
      </c>
      <c r="F99" s="76"/>
      <c r="G99" s="238" t="s">
        <v>10</v>
      </c>
      <c r="H99" s="2">
        <f>SUM(C101:C109)</f>
        <v>1048</v>
      </c>
      <c r="I99" s="246">
        <f>SUM(D101:D109)</f>
        <v>857</v>
      </c>
      <c r="J99" s="2">
        <f>SUM(E101:E109)</f>
        <v>1905</v>
      </c>
      <c r="K99" s="20"/>
      <c r="L99" s="70"/>
      <c r="M99" s="71"/>
      <c r="N99" s="71"/>
      <c r="O99" s="71"/>
      <c r="P99" s="71"/>
      <c r="Q99" s="71"/>
      <c r="R99" s="71"/>
      <c r="S99" s="72"/>
      <c r="T99" s="72"/>
      <c r="U99" s="72"/>
      <c r="V99" s="73"/>
    </row>
    <row r="100" spans="2:22" ht="15" customHeight="1">
      <c r="B100" s="227" t="s">
        <v>11</v>
      </c>
      <c r="C100" s="2">
        <f t="shared" si="7"/>
        <v>116</v>
      </c>
      <c r="D100" s="19">
        <f t="shared" si="7"/>
        <v>108</v>
      </c>
      <c r="E100" s="2">
        <f t="shared" si="6"/>
        <v>224</v>
      </c>
      <c r="F100" s="76"/>
      <c r="G100" s="238" t="s">
        <v>12</v>
      </c>
      <c r="H100" s="2">
        <f>SUM(C110:C113)</f>
        <v>257</v>
      </c>
      <c r="I100" s="246">
        <f>SUM(D110:D113)</f>
        <v>205</v>
      </c>
      <c r="J100" s="2">
        <f>SUM(E110:E113)</f>
        <v>462</v>
      </c>
      <c r="K100" s="20"/>
      <c r="L100" s="70"/>
      <c r="M100" s="71"/>
      <c r="N100" s="71"/>
      <c r="O100" s="71"/>
      <c r="P100" s="71"/>
      <c r="Q100" s="71"/>
      <c r="R100" s="71"/>
      <c r="S100" s="72"/>
      <c r="T100" s="72"/>
      <c r="U100" s="72"/>
      <c r="V100" s="73"/>
    </row>
    <row r="101" spans="2:22" ht="15" customHeight="1" thickBot="1">
      <c r="B101" s="227" t="s">
        <v>13</v>
      </c>
      <c r="C101" s="2">
        <f t="shared" si="7"/>
        <v>116</v>
      </c>
      <c r="D101" s="19">
        <f t="shared" si="7"/>
        <v>102</v>
      </c>
      <c r="E101" s="2">
        <f t="shared" si="6"/>
        <v>218</v>
      </c>
      <c r="F101" s="76"/>
      <c r="G101" s="227" t="s">
        <v>101</v>
      </c>
      <c r="H101" s="247">
        <f>+C114</f>
        <v>2</v>
      </c>
      <c r="I101" s="248">
        <f>+D114</f>
        <v>2</v>
      </c>
      <c r="J101" s="191">
        <f>+I101+H101</f>
        <v>4</v>
      </c>
      <c r="K101" s="20"/>
      <c r="L101" s="70"/>
      <c r="M101" s="71"/>
      <c r="N101" s="71"/>
      <c r="O101" s="71"/>
      <c r="P101" s="71"/>
      <c r="Q101" s="71"/>
      <c r="R101" s="71"/>
      <c r="S101" s="72"/>
      <c r="T101" s="72"/>
      <c r="U101" s="72"/>
      <c r="V101" s="73"/>
    </row>
    <row r="102" spans="2:22" ht="15" customHeight="1" thickBot="1">
      <c r="B102" s="227" t="s">
        <v>15</v>
      </c>
      <c r="C102" s="2">
        <f t="shared" si="7"/>
        <v>112</v>
      </c>
      <c r="D102" s="19">
        <f t="shared" si="7"/>
        <v>89</v>
      </c>
      <c r="E102" s="2">
        <f t="shared" si="6"/>
        <v>201</v>
      </c>
      <c r="F102" s="76"/>
      <c r="G102" s="232" t="s">
        <v>14</v>
      </c>
      <c r="H102" s="243">
        <f>SUM(H97:H101)</f>
        <v>1698</v>
      </c>
      <c r="I102" s="244">
        <f>SUM(I97:I101)</f>
        <v>1431</v>
      </c>
      <c r="J102" s="243">
        <f>SUM(J97:J101)</f>
        <v>3129</v>
      </c>
      <c r="K102" s="20"/>
      <c r="L102" s="70"/>
      <c r="M102" s="71"/>
      <c r="N102" s="71"/>
      <c r="O102" s="71"/>
      <c r="P102" s="71"/>
      <c r="Q102" s="71"/>
      <c r="R102" s="71"/>
      <c r="S102" s="72"/>
      <c r="T102" s="72"/>
      <c r="U102" s="72"/>
      <c r="V102" s="73"/>
    </row>
    <row r="103" spans="2:22" ht="15" customHeight="1" thickBot="1">
      <c r="B103" s="227" t="s">
        <v>16</v>
      </c>
      <c r="C103" s="2">
        <f t="shared" si="7"/>
        <v>102</v>
      </c>
      <c r="D103" s="19">
        <f t="shared" si="7"/>
        <v>92</v>
      </c>
      <c r="E103" s="2">
        <f t="shared" si="6"/>
        <v>194</v>
      </c>
      <c r="F103" s="76"/>
      <c r="K103" s="20"/>
      <c r="L103" s="70"/>
      <c r="M103" s="71"/>
      <c r="N103" s="71"/>
      <c r="O103" s="71"/>
      <c r="P103" s="71"/>
      <c r="Q103" s="71"/>
      <c r="R103" s="71"/>
      <c r="S103" s="72"/>
      <c r="T103" s="72"/>
      <c r="U103" s="72"/>
      <c r="V103" s="73"/>
    </row>
    <row r="104" spans="2:22" ht="15" customHeight="1">
      <c r="B104" s="227" t="s">
        <v>17</v>
      </c>
      <c r="C104" s="2">
        <f t="shared" si="7"/>
        <v>125</v>
      </c>
      <c r="D104" s="19">
        <f t="shared" si="7"/>
        <v>104</v>
      </c>
      <c r="E104" s="2">
        <f t="shared" si="6"/>
        <v>229</v>
      </c>
      <c r="F104" s="76"/>
      <c r="G104" s="233" t="s">
        <v>61</v>
      </c>
      <c r="H104" s="17">
        <f>SUM(C101:C105)</f>
        <v>591</v>
      </c>
      <c r="I104" s="172"/>
      <c r="J104" s="76"/>
      <c r="K104" s="20"/>
      <c r="L104" s="70"/>
      <c r="M104" s="71"/>
      <c r="N104" s="71"/>
      <c r="O104" s="71"/>
      <c r="P104" s="71"/>
      <c r="Q104" s="71"/>
      <c r="R104" s="71"/>
      <c r="S104" s="72"/>
      <c r="T104" s="72"/>
      <c r="U104" s="72"/>
      <c r="V104" s="73"/>
    </row>
    <row r="105" spans="2:22" ht="15" customHeight="1">
      <c r="B105" s="227" t="s">
        <v>18</v>
      </c>
      <c r="C105" s="2">
        <f t="shared" si="7"/>
        <v>136</v>
      </c>
      <c r="D105" s="19">
        <f t="shared" si="7"/>
        <v>107</v>
      </c>
      <c r="E105" s="2">
        <f t="shared" si="6"/>
        <v>243</v>
      </c>
      <c r="F105" s="76"/>
      <c r="G105" s="234" t="s">
        <v>62</v>
      </c>
      <c r="H105" s="2">
        <f>SUM(D106:D109)</f>
        <v>363</v>
      </c>
      <c r="I105" s="172"/>
      <c r="J105" s="76"/>
      <c r="K105" s="20"/>
      <c r="L105" s="70"/>
      <c r="M105" s="71"/>
      <c r="N105" s="71"/>
      <c r="O105" s="71"/>
      <c r="P105" s="71"/>
      <c r="Q105" s="71"/>
      <c r="R105" s="71"/>
      <c r="S105" s="72"/>
      <c r="T105" s="72"/>
      <c r="U105" s="72"/>
      <c r="V105" s="73"/>
    </row>
    <row r="106" spans="2:22" ht="15" customHeight="1">
      <c r="B106" s="227" t="s">
        <v>19</v>
      </c>
      <c r="C106" s="2">
        <f t="shared" si="7"/>
        <v>125</v>
      </c>
      <c r="D106" s="19">
        <f t="shared" si="7"/>
        <v>94</v>
      </c>
      <c r="E106" s="2">
        <f t="shared" si="6"/>
        <v>219</v>
      </c>
      <c r="F106" s="77"/>
      <c r="G106" s="234" t="s">
        <v>65</v>
      </c>
      <c r="H106" s="2">
        <f>SUM(E97:E100)</f>
        <v>758</v>
      </c>
      <c r="I106" s="172"/>
      <c r="J106" s="76"/>
      <c r="K106" s="20"/>
      <c r="L106" s="70"/>
      <c r="M106" s="71"/>
      <c r="N106" s="71"/>
      <c r="O106" s="71"/>
      <c r="P106" s="71"/>
      <c r="Q106" s="71"/>
      <c r="R106" s="71"/>
      <c r="S106" s="72"/>
      <c r="T106" s="72"/>
      <c r="U106" s="72"/>
      <c r="V106" s="73"/>
    </row>
    <row r="107" spans="2:22" ht="15" customHeight="1">
      <c r="B107" s="227" t="s">
        <v>20</v>
      </c>
      <c r="C107" s="2">
        <f t="shared" si="7"/>
        <v>131</v>
      </c>
      <c r="D107" s="19">
        <f t="shared" si="7"/>
        <v>108</v>
      </c>
      <c r="E107" s="2">
        <f t="shared" si="6"/>
        <v>239</v>
      </c>
      <c r="F107" s="76"/>
      <c r="G107" s="234" t="s">
        <v>59</v>
      </c>
      <c r="H107" s="2">
        <f>SUM(E110:E113)</f>
        <v>462</v>
      </c>
      <c r="I107" s="172"/>
      <c r="J107" s="77"/>
      <c r="K107" s="20"/>
      <c r="L107" s="70"/>
      <c r="M107" s="71"/>
      <c r="N107" s="71"/>
      <c r="O107" s="71"/>
      <c r="P107" s="71"/>
      <c r="Q107" s="71"/>
      <c r="R107" s="71"/>
      <c r="S107" s="72"/>
      <c r="T107" s="72"/>
      <c r="U107" s="72"/>
      <c r="V107" s="73"/>
    </row>
    <row r="108" spans="2:22" ht="15" customHeight="1">
      <c r="B108" s="227" t="s">
        <v>21</v>
      </c>
      <c r="C108" s="2">
        <f t="shared" si="7"/>
        <v>105</v>
      </c>
      <c r="D108" s="19">
        <f t="shared" si="7"/>
        <v>85</v>
      </c>
      <c r="E108" s="2">
        <f t="shared" si="6"/>
        <v>190</v>
      </c>
      <c r="F108" s="76"/>
      <c r="G108" s="234" t="s">
        <v>57</v>
      </c>
      <c r="H108" s="2">
        <f>ROUND(H$20*36%,0)</f>
        <v>39</v>
      </c>
      <c r="I108" s="172"/>
      <c r="J108" s="76"/>
      <c r="K108" s="20"/>
      <c r="L108" s="70"/>
      <c r="M108" s="71"/>
      <c r="N108" s="71"/>
      <c r="O108" s="71"/>
      <c r="P108" s="71"/>
      <c r="Q108" s="71"/>
      <c r="R108" s="71"/>
      <c r="S108" s="72"/>
      <c r="T108" s="72"/>
      <c r="U108" s="72"/>
      <c r="V108" s="73"/>
    </row>
    <row r="109" spans="2:22" ht="15" customHeight="1">
      <c r="B109" s="227" t="s">
        <v>22</v>
      </c>
      <c r="C109" s="2">
        <f t="shared" si="7"/>
        <v>96</v>
      </c>
      <c r="D109" s="19">
        <f t="shared" si="7"/>
        <v>76</v>
      </c>
      <c r="E109" s="2">
        <f t="shared" si="6"/>
        <v>172</v>
      </c>
      <c r="F109" s="76"/>
      <c r="G109" s="234" t="s">
        <v>58</v>
      </c>
      <c r="H109" s="2">
        <f>ROUND(H$21*36%,0)</f>
        <v>41</v>
      </c>
      <c r="I109" s="172"/>
      <c r="J109" s="76"/>
      <c r="L109" s="70"/>
      <c r="M109" s="71"/>
      <c r="N109" s="71"/>
      <c r="O109" s="71"/>
      <c r="P109" s="71"/>
      <c r="Q109" s="71"/>
      <c r="R109" s="71"/>
      <c r="S109" s="72"/>
      <c r="T109" s="72"/>
      <c r="U109" s="72"/>
      <c r="V109" s="73"/>
    </row>
    <row r="110" spans="2:22" ht="15" customHeight="1" thickBot="1">
      <c r="B110" s="227" t="s">
        <v>23</v>
      </c>
      <c r="C110" s="2">
        <f t="shared" si="7"/>
        <v>80</v>
      </c>
      <c r="D110" s="19">
        <f t="shared" si="7"/>
        <v>66</v>
      </c>
      <c r="E110" s="2">
        <f t="shared" si="6"/>
        <v>146</v>
      </c>
      <c r="F110" s="76"/>
      <c r="G110" s="236" t="s">
        <v>64</v>
      </c>
      <c r="H110" s="191">
        <f>ROUND(H$22*36%,0)</f>
        <v>35</v>
      </c>
      <c r="I110" s="194"/>
      <c r="J110" s="76"/>
      <c r="L110" s="70"/>
      <c r="M110" s="71"/>
      <c r="N110" s="71"/>
      <c r="O110" s="71"/>
      <c r="P110" s="71"/>
      <c r="Q110" s="71"/>
      <c r="R110" s="71"/>
      <c r="S110" s="72"/>
      <c r="T110" s="72"/>
      <c r="U110" s="72"/>
      <c r="V110" s="73"/>
    </row>
    <row r="111" spans="2:22" ht="15" customHeight="1">
      <c r="B111" s="227" t="s">
        <v>24</v>
      </c>
      <c r="C111" s="2">
        <f t="shared" si="7"/>
        <v>59</v>
      </c>
      <c r="D111" s="19">
        <f t="shared" si="7"/>
        <v>51</v>
      </c>
      <c r="E111" s="2">
        <f t="shared" si="6"/>
        <v>110</v>
      </c>
      <c r="F111" s="76"/>
      <c r="G111" s="234" t="s">
        <v>135</v>
      </c>
      <c r="H111" s="2">
        <f>ROUND(H$23*36%,0)</f>
        <v>92</v>
      </c>
      <c r="I111" s="76"/>
      <c r="J111" s="76"/>
      <c r="L111" s="70"/>
      <c r="M111" s="71"/>
      <c r="N111" s="71"/>
      <c r="O111" s="71"/>
      <c r="P111" s="71"/>
      <c r="Q111" s="71"/>
      <c r="R111" s="71"/>
      <c r="S111" s="72"/>
      <c r="T111" s="72"/>
      <c r="U111" s="72"/>
      <c r="V111" s="73"/>
    </row>
    <row r="112" spans="2:22" ht="15" customHeight="1">
      <c r="B112" s="227" t="s">
        <v>25</v>
      </c>
      <c r="C112" s="2">
        <f t="shared" si="7"/>
        <v>49</v>
      </c>
      <c r="D112" s="19">
        <f t="shared" si="7"/>
        <v>40</v>
      </c>
      <c r="E112" s="2">
        <f t="shared" si="6"/>
        <v>89</v>
      </c>
      <c r="F112" s="77"/>
      <c r="G112" s="234" t="s">
        <v>92</v>
      </c>
      <c r="H112" s="2">
        <f>ROUND(H$24*36%,0)</f>
        <v>28</v>
      </c>
      <c r="I112" s="76"/>
      <c r="J112" s="76"/>
      <c r="L112" s="70"/>
      <c r="M112" s="71"/>
      <c r="N112" s="71"/>
      <c r="O112" s="71"/>
      <c r="P112" s="71"/>
      <c r="Q112" s="71"/>
      <c r="R112" s="71"/>
      <c r="S112" s="72"/>
      <c r="T112" s="72"/>
      <c r="U112" s="72"/>
      <c r="V112" s="73"/>
    </row>
    <row r="113" spans="2:22" ht="15" customHeight="1" thickBot="1">
      <c r="B113" s="227" t="s">
        <v>26</v>
      </c>
      <c r="C113" s="2">
        <f t="shared" si="7"/>
        <v>69</v>
      </c>
      <c r="D113" s="19">
        <f t="shared" si="7"/>
        <v>48</v>
      </c>
      <c r="E113" s="2">
        <f t="shared" si="6"/>
        <v>117</v>
      </c>
      <c r="F113" s="76"/>
      <c r="G113" s="236" t="s">
        <v>93</v>
      </c>
      <c r="H113" s="191">
        <f>ROUND(H$25*36%,0)</f>
        <v>27</v>
      </c>
      <c r="I113" s="76"/>
      <c r="J113" s="76"/>
      <c r="L113" s="70"/>
      <c r="M113" s="71"/>
      <c r="N113" s="71"/>
      <c r="O113" s="71"/>
      <c r="P113" s="71"/>
      <c r="Q113" s="71"/>
      <c r="R113" s="71"/>
      <c r="S113" s="72"/>
      <c r="T113" s="72"/>
      <c r="U113" s="72"/>
      <c r="V113" s="73"/>
    </row>
    <row r="114" spans="2:22" ht="15" customHeight="1" thickBot="1">
      <c r="B114" s="227" t="s">
        <v>101</v>
      </c>
      <c r="C114" s="2">
        <f t="shared" si="7"/>
        <v>2</v>
      </c>
      <c r="D114" s="19">
        <f t="shared" si="7"/>
        <v>2</v>
      </c>
      <c r="E114" s="2">
        <f>SUM(C114:D114)</f>
        <v>4</v>
      </c>
      <c r="F114" s="19"/>
      <c r="G114" s="76"/>
      <c r="H114" s="76"/>
      <c r="I114" s="76"/>
      <c r="J114" s="76"/>
      <c r="L114" s="70"/>
      <c r="M114" s="71"/>
      <c r="N114" s="71"/>
      <c r="O114" s="71"/>
      <c r="P114" s="71"/>
      <c r="Q114" s="71"/>
      <c r="R114" s="71"/>
      <c r="S114" s="72"/>
      <c r="T114" s="72"/>
      <c r="U114" s="72"/>
      <c r="V114" s="73"/>
    </row>
    <row r="115" spans="2:22" ht="15" customHeight="1" thickBot="1">
      <c r="B115" s="229" t="s">
        <v>14</v>
      </c>
      <c r="C115" s="243">
        <f>SUM(C97:C114)</f>
        <v>1698</v>
      </c>
      <c r="D115" s="243">
        <f>SUM(D97:D114)</f>
        <v>1431</v>
      </c>
      <c r="E115" s="243">
        <f>SUM(E97:E114)</f>
        <v>3129</v>
      </c>
      <c r="F115" s="174">
        <v>0.36</v>
      </c>
      <c r="G115" s="197"/>
      <c r="H115" s="76"/>
      <c r="I115" s="76"/>
      <c r="J115" s="76"/>
      <c r="L115" s="78"/>
      <c r="M115" s="79"/>
      <c r="N115" s="79"/>
      <c r="O115" s="79"/>
      <c r="P115" s="79"/>
      <c r="Q115" s="79"/>
      <c r="R115" s="79"/>
      <c r="S115" s="79"/>
      <c r="T115" s="79"/>
      <c r="U115" s="79"/>
      <c r="V115" s="73"/>
    </row>
    <row r="116" spans="2:10" ht="18">
      <c r="B116" s="74"/>
      <c r="D116" s="67"/>
      <c r="F116" s="76"/>
      <c r="G116" s="76"/>
      <c r="H116" s="76"/>
      <c r="I116" s="76"/>
      <c r="J116" s="76"/>
    </row>
    <row r="117" spans="2:10" ht="18">
      <c r="B117" s="75"/>
      <c r="C117" s="76"/>
      <c r="D117" s="76"/>
      <c r="E117" s="76"/>
      <c r="F117" s="76"/>
      <c r="G117" s="76"/>
      <c r="H117" s="76"/>
      <c r="I117" s="76"/>
      <c r="J117" s="76"/>
    </row>
    <row r="118" spans="2:10" ht="18">
      <c r="B118" s="75"/>
      <c r="C118" s="76"/>
      <c r="D118" s="77"/>
      <c r="E118" s="77"/>
      <c r="F118" s="77"/>
      <c r="G118" s="77"/>
      <c r="H118" s="77"/>
      <c r="I118" s="77"/>
      <c r="J118" s="77"/>
    </row>
    <row r="119" spans="2:10" ht="18">
      <c r="B119" s="70"/>
      <c r="C119" s="76"/>
      <c r="D119" s="76"/>
      <c r="E119" s="76"/>
      <c r="F119" s="76"/>
      <c r="G119" s="76"/>
      <c r="H119" s="76"/>
      <c r="I119" s="76"/>
      <c r="J119" s="76"/>
    </row>
    <row r="120" spans="2:10" ht="18">
      <c r="B120" s="70"/>
      <c r="C120" s="76"/>
      <c r="D120" s="76"/>
      <c r="E120" s="76"/>
      <c r="F120" s="76"/>
      <c r="G120" s="76"/>
      <c r="H120" s="76"/>
      <c r="I120" s="76"/>
      <c r="J120" s="76"/>
    </row>
    <row r="121" spans="2:10" ht="18">
      <c r="B121" s="70"/>
      <c r="C121" s="76"/>
      <c r="D121" s="76"/>
      <c r="E121" s="76"/>
      <c r="F121" s="76"/>
      <c r="G121" s="76"/>
      <c r="H121" s="76"/>
      <c r="I121" s="76"/>
      <c r="J121" s="76"/>
    </row>
    <row r="122" spans="2:10" ht="18">
      <c r="B122" s="70"/>
      <c r="C122" s="76"/>
      <c r="D122" s="76"/>
      <c r="E122" s="76"/>
      <c r="F122" s="76"/>
      <c r="G122" s="76"/>
      <c r="H122" s="76"/>
      <c r="I122" s="76"/>
      <c r="J122" s="76"/>
    </row>
    <row r="123" spans="2:10" ht="18">
      <c r="B123" s="70"/>
      <c r="C123" s="76"/>
      <c r="D123" s="76"/>
      <c r="E123" s="76"/>
      <c r="F123" s="76"/>
      <c r="G123" s="76"/>
      <c r="H123" s="76"/>
      <c r="I123" s="76"/>
      <c r="J123" s="76"/>
    </row>
    <row r="124" spans="2:10" ht="18">
      <c r="B124" s="70"/>
      <c r="C124" s="76"/>
      <c r="D124" s="76"/>
      <c r="E124" s="76"/>
      <c r="F124" s="76"/>
      <c r="G124" s="76"/>
      <c r="H124" s="76"/>
      <c r="I124" s="76"/>
      <c r="J124" s="76"/>
    </row>
    <row r="125" spans="2:10" ht="18">
      <c r="B125" s="70"/>
      <c r="C125" s="76"/>
      <c r="D125" s="76"/>
      <c r="E125" s="76"/>
      <c r="F125" s="76"/>
      <c r="G125" s="76"/>
      <c r="H125" s="76"/>
      <c r="I125" s="76"/>
      <c r="J125" s="76"/>
    </row>
    <row r="126" spans="2:10" ht="18">
      <c r="B126" s="70"/>
      <c r="C126" s="76"/>
      <c r="D126" s="76"/>
      <c r="E126" s="76"/>
      <c r="F126" s="76"/>
      <c r="G126" s="76"/>
      <c r="H126" s="76"/>
      <c r="I126" s="76"/>
      <c r="J126" s="76"/>
    </row>
    <row r="127" spans="2:10" ht="18">
      <c r="B127" s="70"/>
      <c r="C127" s="76"/>
      <c r="D127" s="76"/>
      <c r="E127" s="76"/>
      <c r="F127" s="76"/>
      <c r="G127" s="76"/>
      <c r="H127" s="76"/>
      <c r="I127" s="76"/>
      <c r="J127" s="76"/>
    </row>
    <row r="128" spans="2:10" ht="18">
      <c r="B128" s="70"/>
      <c r="C128" s="76"/>
      <c r="D128" s="76"/>
      <c r="E128" s="76"/>
      <c r="F128" s="76"/>
      <c r="G128" s="76"/>
      <c r="H128" s="76"/>
      <c r="I128" s="76"/>
      <c r="J128" s="76"/>
    </row>
    <row r="129" spans="2:10" ht="18">
      <c r="B129" s="70"/>
      <c r="C129" s="76"/>
      <c r="D129" s="76"/>
      <c r="E129" s="76"/>
      <c r="F129" s="76"/>
      <c r="G129" s="76"/>
      <c r="H129" s="76"/>
      <c r="I129" s="76"/>
      <c r="J129" s="76"/>
    </row>
    <row r="130" spans="2:10" ht="18">
      <c r="B130" s="70"/>
      <c r="C130" s="76"/>
      <c r="D130" s="76"/>
      <c r="E130" s="76"/>
      <c r="F130" s="76"/>
      <c r="G130" s="76"/>
      <c r="H130" s="76"/>
      <c r="I130" s="76"/>
      <c r="J130" s="76"/>
    </row>
    <row r="131" spans="2:10" ht="18">
      <c r="B131" s="70"/>
      <c r="C131" s="76"/>
      <c r="D131" s="76"/>
      <c r="E131" s="76"/>
      <c r="F131" s="76"/>
      <c r="G131" s="76"/>
      <c r="H131" s="76"/>
      <c r="I131" s="76"/>
      <c r="J131" s="76"/>
    </row>
    <row r="132" spans="2:10" ht="18">
      <c r="B132" s="70"/>
      <c r="C132" s="76"/>
      <c r="D132" s="76"/>
      <c r="E132" s="76"/>
      <c r="F132" s="76"/>
      <c r="G132" s="76"/>
      <c r="H132" s="76"/>
      <c r="I132" s="76"/>
      <c r="J132" s="76"/>
    </row>
    <row r="133" spans="2:10" ht="20.25">
      <c r="B133" s="78"/>
      <c r="C133" s="76"/>
      <c r="D133" s="76"/>
      <c r="E133" s="76"/>
      <c r="F133" s="76"/>
      <c r="G133" s="76"/>
      <c r="H133" s="76"/>
      <c r="I133" s="76"/>
      <c r="J133" s="76"/>
    </row>
    <row r="134" spans="2:10" ht="15.75">
      <c r="B134" s="37"/>
      <c r="C134" s="76"/>
      <c r="D134" s="76"/>
      <c r="E134" s="76"/>
      <c r="F134" s="76"/>
      <c r="G134" s="76"/>
      <c r="H134" s="76"/>
      <c r="I134" s="76"/>
      <c r="J134" s="76"/>
    </row>
    <row r="135" spans="2:10" ht="15">
      <c r="B135" s="37"/>
      <c r="C135" s="37"/>
      <c r="D135" s="37"/>
      <c r="E135" s="37"/>
      <c r="F135" s="37"/>
      <c r="G135" s="37"/>
      <c r="H135" s="37"/>
      <c r="I135" s="37"/>
      <c r="J135" s="37"/>
    </row>
    <row r="136" spans="2:10" ht="15">
      <c r="B136" s="37"/>
      <c r="C136" s="37"/>
      <c r="D136" s="37"/>
      <c r="E136" s="37"/>
      <c r="F136" s="37"/>
      <c r="G136" s="37"/>
      <c r="H136" s="37"/>
      <c r="I136" s="37"/>
      <c r="J136" s="37"/>
    </row>
    <row r="137" spans="2:10" ht="15">
      <c r="B137" s="37"/>
      <c r="C137" s="37"/>
      <c r="D137" s="37"/>
      <c r="E137" s="37"/>
      <c r="F137" s="37"/>
      <c r="G137" s="37"/>
      <c r="H137" s="37"/>
      <c r="I137" s="37"/>
      <c r="J137" s="37"/>
    </row>
    <row r="138" spans="2:10" ht="15">
      <c r="B138" s="37"/>
      <c r="C138" s="37"/>
      <c r="D138" s="37"/>
      <c r="E138" s="37"/>
      <c r="F138" s="37"/>
      <c r="G138" s="37"/>
      <c r="H138" s="37"/>
      <c r="I138" s="37"/>
      <c r="J138" s="37"/>
    </row>
  </sheetData>
  <sheetProtection/>
  <mergeCells count="27">
    <mergeCell ref="B29:B30"/>
    <mergeCell ref="C29:E29"/>
    <mergeCell ref="F29:F30"/>
    <mergeCell ref="G29:G30"/>
    <mergeCell ref="H29:J29"/>
    <mergeCell ref="B51:B52"/>
    <mergeCell ref="C51:E51"/>
    <mergeCell ref="F51:F52"/>
    <mergeCell ref="G51:G52"/>
    <mergeCell ref="H51:J51"/>
    <mergeCell ref="B95:B96"/>
    <mergeCell ref="G95:G96"/>
    <mergeCell ref="H95:J95"/>
    <mergeCell ref="G73:G74"/>
    <mergeCell ref="H73:J73"/>
    <mergeCell ref="B73:B74"/>
    <mergeCell ref="C95:E95"/>
    <mergeCell ref="G26:J27"/>
    <mergeCell ref="B2:J2"/>
    <mergeCell ref="B1:J1"/>
    <mergeCell ref="G4:J5"/>
    <mergeCell ref="C73:E73"/>
    <mergeCell ref="F7:F8"/>
    <mergeCell ref="G7:G8"/>
    <mergeCell ref="H7:J7"/>
    <mergeCell ref="B7:B8"/>
    <mergeCell ref="C7:E7"/>
  </mergeCells>
  <printOptions horizontalCentered="1"/>
  <pageMargins left="0.35433070866141736" right="0.35433070866141736" top="0.5118110236220472" bottom="0.5511811023622047" header="0.31496062992125984" footer="0.31496062992125984"/>
  <pageSetup horizontalDpi="600" verticalDpi="600" orientation="portrait" scale="65" r:id="rId1"/>
  <headerFooter>
    <oddFooter>&amp;C&amp;"-,Cursiva"&amp;K01+049Depto. Estadísticas y Gestión de la Información - Servicio de Salud Osorno</oddFooter>
  </headerFooter>
  <ignoredErrors>
    <ignoredError sqref="H10:I12 H53:I56 H32:I34 H38:H39 H60:H61" formulaRange="1"/>
    <ignoredError sqref="E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T269"/>
  <sheetViews>
    <sheetView zoomScalePageLayoutView="0" workbookViewId="0" topLeftCell="A1">
      <pane ySplit="5" topLeftCell="A54" activePane="bottomLeft" state="frozen"/>
      <selection pane="topLeft" activeCell="M25" sqref="M25"/>
      <selection pane="bottomLeft" activeCell="F68" sqref="F68"/>
    </sheetView>
  </sheetViews>
  <sheetFormatPr defaultColWidth="11.421875" defaultRowHeight="15"/>
  <cols>
    <col min="1" max="1" width="0.85546875" style="0" customWidth="1"/>
    <col min="2" max="2" width="18.00390625" style="0" customWidth="1"/>
    <col min="3" max="3" width="14.8515625" style="0" customWidth="1"/>
    <col min="4" max="5" width="13.57421875" style="0" customWidth="1"/>
    <col min="6" max="6" width="12.28125" style="0" customWidth="1"/>
    <col min="7" max="7" width="17.8515625" style="0" customWidth="1"/>
    <col min="8" max="10" width="13.00390625" style="0" customWidth="1"/>
    <col min="11" max="11" width="1.421875" style="0" customWidth="1"/>
    <col min="12" max="12" width="17.8515625" style="0" customWidth="1"/>
    <col min="13" max="13" width="8.140625" style="0" customWidth="1"/>
    <col min="14" max="14" width="6.00390625" style="0" customWidth="1"/>
  </cols>
  <sheetData>
    <row r="1" spans="2:10" s="146" customFormat="1" ht="19.5" customHeight="1">
      <c r="B1" s="261" t="str">
        <f>+OSORNO!B1</f>
        <v>POBLACIÓN INSCRITA VALIDADA POR FONASA AÑO 2017 SEGÚN SEXO Y EDAD</v>
      </c>
      <c r="C1" s="261"/>
      <c r="D1" s="261"/>
      <c r="E1" s="261"/>
      <c r="F1" s="261"/>
      <c r="G1" s="261"/>
      <c r="H1" s="261"/>
      <c r="I1" s="261"/>
      <c r="J1" s="261"/>
    </row>
    <row r="2" spans="2:10" s="146" customFormat="1" ht="19.5" customHeight="1">
      <c r="B2" s="263" t="s">
        <v>99</v>
      </c>
      <c r="C2" s="263"/>
      <c r="D2" s="263"/>
      <c r="E2" s="263"/>
      <c r="F2" s="263"/>
      <c r="G2" s="263"/>
      <c r="H2" s="263"/>
      <c r="I2" s="263"/>
      <c r="J2" s="263"/>
    </row>
    <row r="3" spans="2:6" ht="15.75">
      <c r="B3" s="91"/>
      <c r="C3" s="91"/>
      <c r="D3" s="91"/>
      <c r="E3" s="91"/>
      <c r="F3" s="91"/>
    </row>
    <row r="4" spans="2:18" ht="15.75">
      <c r="B4" s="155" t="s">
        <v>67</v>
      </c>
      <c r="C4" s="158" t="s">
        <v>33</v>
      </c>
      <c r="D4" s="144"/>
      <c r="E4" s="91"/>
      <c r="F4" s="91"/>
      <c r="G4" s="270" t="s">
        <v>133</v>
      </c>
      <c r="H4" s="270"/>
      <c r="I4" s="270"/>
      <c r="J4" s="270"/>
      <c r="K4" s="172"/>
      <c r="L4" s="172"/>
      <c r="M4" s="172"/>
      <c r="N4" s="172"/>
      <c r="O4" s="172"/>
      <c r="P4" s="172"/>
      <c r="Q4" s="172"/>
      <c r="R4" s="172"/>
    </row>
    <row r="5" spans="2:10" ht="15">
      <c r="B5" s="155" t="s">
        <v>44</v>
      </c>
      <c r="C5" s="159">
        <v>10307</v>
      </c>
      <c r="G5" s="270"/>
      <c r="H5" s="270"/>
      <c r="I5" s="270"/>
      <c r="J5" s="270"/>
    </row>
    <row r="6" spans="2:4" ht="15.75" thickBot="1">
      <c r="B6" s="218" t="s">
        <v>120</v>
      </c>
      <c r="D6" s="184"/>
    </row>
    <row r="7" spans="2:10" ht="30" customHeight="1" thickBot="1">
      <c r="B7" s="256" t="s">
        <v>45</v>
      </c>
      <c r="C7" s="258" t="s">
        <v>71</v>
      </c>
      <c r="D7" s="259"/>
      <c r="E7" s="260"/>
      <c r="F7" s="92"/>
      <c r="G7" s="256" t="s">
        <v>45</v>
      </c>
      <c r="H7" s="258" t="s">
        <v>71</v>
      </c>
      <c r="I7" s="259"/>
      <c r="J7" s="260"/>
    </row>
    <row r="8" spans="2:10" ht="15.75" thickBot="1">
      <c r="B8" s="275"/>
      <c r="C8" s="200" t="s">
        <v>2</v>
      </c>
      <c r="D8" s="201" t="s">
        <v>3</v>
      </c>
      <c r="E8" s="201" t="s">
        <v>4</v>
      </c>
      <c r="F8" s="30"/>
      <c r="G8" s="257"/>
      <c r="H8" s="199" t="s">
        <v>2</v>
      </c>
      <c r="I8" s="200" t="s">
        <v>3</v>
      </c>
      <c r="J8" s="201" t="s">
        <v>4</v>
      </c>
    </row>
    <row r="9" spans="2:10" ht="15">
      <c r="B9" s="202" t="s">
        <v>5</v>
      </c>
      <c r="C9" s="17">
        <v>251</v>
      </c>
      <c r="D9" s="17">
        <v>262</v>
      </c>
      <c r="E9" s="17">
        <f>SUM(C9:D9)</f>
        <v>513</v>
      </c>
      <c r="F9" s="93"/>
      <c r="G9" s="211" t="s">
        <v>6</v>
      </c>
      <c r="H9" s="3">
        <f>SUM(C9:C10)</f>
        <v>612</v>
      </c>
      <c r="I9" s="17">
        <f>SUM(D9:D10)</f>
        <v>602</v>
      </c>
      <c r="J9" s="17">
        <f aca="true" t="shared" si="0" ref="J9:J14">SUM(H9:I9)</f>
        <v>1214</v>
      </c>
    </row>
    <row r="10" spans="2:10" ht="15">
      <c r="B10" s="203" t="s">
        <v>7</v>
      </c>
      <c r="C10" s="2">
        <v>361</v>
      </c>
      <c r="D10" s="2">
        <v>340</v>
      </c>
      <c r="E10" s="2">
        <f aca="true" t="shared" si="1" ref="E10:E26">SUM(C10:D10)</f>
        <v>701</v>
      </c>
      <c r="F10" s="185"/>
      <c r="G10" s="212" t="s">
        <v>8</v>
      </c>
      <c r="H10" s="3">
        <f>SUM(C11:C12)</f>
        <v>721</v>
      </c>
      <c r="I10" s="2">
        <f>SUM(D11:D12)</f>
        <v>712</v>
      </c>
      <c r="J10" s="2">
        <f t="shared" si="0"/>
        <v>1433</v>
      </c>
    </row>
    <row r="11" spans="2:10" ht="15">
      <c r="B11" s="202" t="s">
        <v>60</v>
      </c>
      <c r="C11" s="2">
        <v>339</v>
      </c>
      <c r="D11" s="2">
        <v>326</v>
      </c>
      <c r="E11" s="2">
        <f t="shared" si="1"/>
        <v>665</v>
      </c>
      <c r="F11" s="185"/>
      <c r="G11" s="212" t="s">
        <v>10</v>
      </c>
      <c r="H11" s="3">
        <f>SUM(C13:C21)</f>
        <v>3074</v>
      </c>
      <c r="I11" s="2">
        <f>SUM(D13:D21)</f>
        <v>3047</v>
      </c>
      <c r="J11" s="2">
        <f t="shared" si="0"/>
        <v>6121</v>
      </c>
    </row>
    <row r="12" spans="2:10" ht="15">
      <c r="B12" s="202" t="s">
        <v>11</v>
      </c>
      <c r="C12" s="2">
        <v>382</v>
      </c>
      <c r="D12" s="2">
        <v>386</v>
      </c>
      <c r="E12" s="2">
        <f t="shared" si="1"/>
        <v>768</v>
      </c>
      <c r="F12" s="94"/>
      <c r="G12" s="212" t="s">
        <v>12</v>
      </c>
      <c r="H12" s="3">
        <f>SUM(C22:C25)</f>
        <v>790</v>
      </c>
      <c r="I12" s="2">
        <f>SUM(D22:D25)</f>
        <v>777</v>
      </c>
      <c r="J12" s="2">
        <f t="shared" si="0"/>
        <v>1567</v>
      </c>
    </row>
    <row r="13" spans="2:10" ht="15.75" thickBot="1">
      <c r="B13" s="202" t="s">
        <v>13</v>
      </c>
      <c r="C13" s="2">
        <v>405</v>
      </c>
      <c r="D13" s="2">
        <v>408</v>
      </c>
      <c r="E13" s="2">
        <f t="shared" si="1"/>
        <v>813</v>
      </c>
      <c r="F13" s="94"/>
      <c r="G13" s="202" t="s">
        <v>101</v>
      </c>
      <c r="H13" s="19">
        <f>+C26</f>
        <v>3</v>
      </c>
      <c r="I13" s="2">
        <f>+D26</f>
        <v>2</v>
      </c>
      <c r="J13" s="2">
        <f t="shared" si="0"/>
        <v>5</v>
      </c>
    </row>
    <row r="14" spans="2:10" ht="15.75" thickBot="1">
      <c r="B14" s="202" t="s">
        <v>15</v>
      </c>
      <c r="C14" s="2">
        <v>372</v>
      </c>
      <c r="D14" s="2">
        <v>335</v>
      </c>
      <c r="E14" s="2">
        <f t="shared" si="1"/>
        <v>707</v>
      </c>
      <c r="F14" s="94"/>
      <c r="G14" s="213" t="s">
        <v>14</v>
      </c>
      <c r="H14" s="206">
        <f>SUM(H9:H13)</f>
        <v>5200</v>
      </c>
      <c r="I14" s="205">
        <f>SUM(I9:I13)</f>
        <v>5140</v>
      </c>
      <c r="J14" s="205">
        <f t="shared" si="0"/>
        <v>10340</v>
      </c>
    </row>
    <row r="15" spans="2:6" ht="15.75" thickBot="1">
      <c r="B15" s="202" t="s">
        <v>16</v>
      </c>
      <c r="C15" s="2">
        <v>325</v>
      </c>
      <c r="D15" s="2">
        <v>306</v>
      </c>
      <c r="E15" s="2">
        <f t="shared" si="1"/>
        <v>631</v>
      </c>
      <c r="F15" s="94"/>
    </row>
    <row r="16" spans="2:10" ht="15">
      <c r="B16" s="202" t="s">
        <v>17</v>
      </c>
      <c r="C16" s="2">
        <v>292</v>
      </c>
      <c r="D16" s="2">
        <v>314</v>
      </c>
      <c r="E16" s="2">
        <f t="shared" si="1"/>
        <v>606</v>
      </c>
      <c r="F16" s="94"/>
      <c r="G16" s="207" t="s">
        <v>61</v>
      </c>
      <c r="H16" s="17">
        <f>SUM(C13:C17)</f>
        <v>1715</v>
      </c>
      <c r="I16" s="194"/>
      <c r="J16" s="195"/>
    </row>
    <row r="17" spans="2:10" ht="15">
      <c r="B17" s="202" t="s">
        <v>18</v>
      </c>
      <c r="C17" s="2">
        <v>321</v>
      </c>
      <c r="D17" s="2">
        <v>352</v>
      </c>
      <c r="E17" s="2">
        <f t="shared" si="1"/>
        <v>673</v>
      </c>
      <c r="F17" s="94"/>
      <c r="G17" s="208" t="s">
        <v>62</v>
      </c>
      <c r="H17" s="2">
        <f>SUM(D18:D21)</f>
        <v>1332</v>
      </c>
      <c r="I17" s="194"/>
      <c r="J17" s="195"/>
    </row>
    <row r="18" spans="2:10" ht="15" customHeight="1">
      <c r="B18" s="202" t="s">
        <v>19</v>
      </c>
      <c r="C18" s="2">
        <v>322</v>
      </c>
      <c r="D18" s="2">
        <v>382</v>
      </c>
      <c r="E18" s="2">
        <f t="shared" si="1"/>
        <v>704</v>
      </c>
      <c r="F18" s="94"/>
      <c r="G18" s="208" t="s">
        <v>65</v>
      </c>
      <c r="H18" s="2">
        <f>SUM(E9:E12)</f>
        <v>2647</v>
      </c>
      <c r="I18" s="194"/>
      <c r="J18" s="195"/>
    </row>
    <row r="19" spans="2:10" ht="15">
      <c r="B19" s="202" t="s">
        <v>20</v>
      </c>
      <c r="C19" s="2">
        <v>431</v>
      </c>
      <c r="D19" s="2">
        <v>359</v>
      </c>
      <c r="E19" s="2">
        <f t="shared" si="1"/>
        <v>790</v>
      </c>
      <c r="F19" s="94"/>
      <c r="G19" s="208" t="s">
        <v>59</v>
      </c>
      <c r="H19" s="2">
        <f>SUM(E22:E25)</f>
        <v>1567</v>
      </c>
      <c r="I19" s="194"/>
      <c r="J19" s="196"/>
    </row>
    <row r="20" spans="2:12" ht="15">
      <c r="B20" s="202" t="s">
        <v>21</v>
      </c>
      <c r="C20" s="2">
        <v>338</v>
      </c>
      <c r="D20" s="2">
        <v>279</v>
      </c>
      <c r="E20" s="2">
        <f t="shared" si="1"/>
        <v>617</v>
      </c>
      <c r="F20" s="94"/>
      <c r="G20" s="208" t="s">
        <v>57</v>
      </c>
      <c r="H20" s="216">
        <v>158</v>
      </c>
      <c r="I20" s="194"/>
      <c r="J20" s="196"/>
      <c r="L20" s="20"/>
    </row>
    <row r="21" spans="2:12" ht="15">
      <c r="B21" s="202" t="s">
        <v>22</v>
      </c>
      <c r="C21" s="2">
        <v>268</v>
      </c>
      <c r="D21" s="2">
        <v>312</v>
      </c>
      <c r="E21" s="2">
        <f t="shared" si="1"/>
        <v>580</v>
      </c>
      <c r="F21" s="93"/>
      <c r="G21" s="208" t="s">
        <v>58</v>
      </c>
      <c r="H21" s="216">
        <v>136</v>
      </c>
      <c r="I21" s="194"/>
      <c r="J21" s="196"/>
      <c r="L21" s="20"/>
    </row>
    <row r="22" spans="2:16" ht="15.75" thickBot="1">
      <c r="B22" s="202" t="s">
        <v>23</v>
      </c>
      <c r="C22" s="2">
        <v>246</v>
      </c>
      <c r="D22" s="2">
        <v>217</v>
      </c>
      <c r="E22" s="2">
        <f t="shared" si="1"/>
        <v>463</v>
      </c>
      <c r="F22" s="94"/>
      <c r="G22" s="208" t="s">
        <v>64</v>
      </c>
      <c r="H22" s="216">
        <v>114</v>
      </c>
      <c r="I22" s="194"/>
      <c r="J22" s="196"/>
      <c r="L22" s="20"/>
      <c r="M22" s="20"/>
      <c r="N22" s="20"/>
      <c r="O22" s="20"/>
      <c r="P22" s="20"/>
    </row>
    <row r="23" spans="2:16" ht="15">
      <c r="B23" s="202" t="s">
        <v>24</v>
      </c>
      <c r="C23" s="2">
        <v>199</v>
      </c>
      <c r="D23" s="2">
        <v>197</v>
      </c>
      <c r="E23" s="2">
        <f t="shared" si="1"/>
        <v>396</v>
      </c>
      <c r="F23" s="94"/>
      <c r="G23" s="209" t="s">
        <v>135</v>
      </c>
      <c r="H23" s="251">
        <v>395</v>
      </c>
      <c r="I23" s="194"/>
      <c r="J23" s="196"/>
      <c r="L23" s="20"/>
      <c r="M23" s="20"/>
      <c r="N23" s="20"/>
      <c r="O23" s="20"/>
      <c r="P23" s="20"/>
    </row>
    <row r="24" spans="2:16" ht="15">
      <c r="B24" s="202" t="s">
        <v>25</v>
      </c>
      <c r="C24" s="2">
        <v>160</v>
      </c>
      <c r="D24" s="2">
        <v>160</v>
      </c>
      <c r="E24" s="2">
        <f t="shared" si="1"/>
        <v>320</v>
      </c>
      <c r="F24" s="94"/>
      <c r="G24" s="208" t="s">
        <v>92</v>
      </c>
      <c r="H24" s="216">
        <v>112</v>
      </c>
      <c r="I24" s="194"/>
      <c r="J24" s="196"/>
      <c r="K24" s="37"/>
      <c r="L24" s="20"/>
      <c r="M24" s="20"/>
      <c r="N24" s="20"/>
      <c r="O24" s="20"/>
      <c r="P24" s="20"/>
    </row>
    <row r="25" spans="2:16" ht="15.75" thickBot="1">
      <c r="B25" s="202" t="s">
        <v>26</v>
      </c>
      <c r="C25" s="2">
        <v>185</v>
      </c>
      <c r="D25" s="2">
        <v>203</v>
      </c>
      <c r="E25" s="2">
        <f t="shared" si="1"/>
        <v>388</v>
      </c>
      <c r="F25" s="94"/>
      <c r="G25" s="210" t="s">
        <v>93</v>
      </c>
      <c r="H25" s="252">
        <v>118</v>
      </c>
      <c r="I25" s="37"/>
      <c r="J25" s="37"/>
      <c r="K25" s="37"/>
      <c r="L25" s="20"/>
      <c r="M25" s="20"/>
      <c r="N25" s="20"/>
      <c r="O25" s="20"/>
      <c r="P25" s="20"/>
    </row>
    <row r="26" spans="2:16" ht="15.75" thickBot="1">
      <c r="B26" s="202" t="s">
        <v>101</v>
      </c>
      <c r="C26" s="191">
        <v>3</v>
      </c>
      <c r="D26" s="191">
        <v>2</v>
      </c>
      <c r="E26" s="2">
        <f t="shared" si="1"/>
        <v>5</v>
      </c>
      <c r="F26" s="94"/>
      <c r="G26" s="37" t="s">
        <v>70</v>
      </c>
      <c r="H26" s="37"/>
      <c r="I26" s="37"/>
      <c r="J26" s="37"/>
      <c r="K26" s="37"/>
      <c r="L26" s="20"/>
      <c r="M26" s="20"/>
      <c r="N26" s="20"/>
      <c r="O26" s="20"/>
      <c r="P26" s="20"/>
    </row>
    <row r="27" spans="2:16" ht="15.75" thickBot="1">
      <c r="B27" s="204" t="s">
        <v>14</v>
      </c>
      <c r="C27" s="205">
        <f>SUM(C9:C26)</f>
        <v>5200</v>
      </c>
      <c r="D27" s="206">
        <f>SUM(D9:D26)</f>
        <v>5140</v>
      </c>
      <c r="E27" s="205">
        <f>SUM(E9:E26)</f>
        <v>10340</v>
      </c>
      <c r="F27" s="94"/>
      <c r="G27" s="152"/>
      <c r="H27" s="96"/>
      <c r="I27" s="97"/>
      <c r="J27" s="97"/>
      <c r="K27" s="37"/>
      <c r="L27" s="20"/>
      <c r="M27" s="20"/>
      <c r="N27" s="20"/>
      <c r="O27" s="20"/>
      <c r="P27" s="20"/>
    </row>
    <row r="28" spans="1:16" ht="15">
      <c r="A28" s="152"/>
      <c r="B28" s="152"/>
      <c r="C28" s="152"/>
      <c r="D28" s="152"/>
      <c r="E28" s="152"/>
      <c r="F28" s="152"/>
      <c r="G28" s="152"/>
      <c r="H28" s="96"/>
      <c r="I28" s="97"/>
      <c r="J28" s="97"/>
      <c r="K28" s="37"/>
      <c r="L28" s="20"/>
      <c r="M28" s="20"/>
      <c r="N28" s="20"/>
      <c r="O28" s="20"/>
      <c r="P28" s="20"/>
    </row>
    <row r="29" spans="1:16" ht="15">
      <c r="A29" s="152"/>
      <c r="B29" s="265" t="s">
        <v>137</v>
      </c>
      <c r="C29" s="265"/>
      <c r="D29" s="265"/>
      <c r="E29" s="265"/>
      <c r="F29" s="265"/>
      <c r="G29" s="265"/>
      <c r="H29" s="265"/>
      <c r="I29" s="265"/>
      <c r="J29" s="265"/>
      <c r="K29" s="37"/>
      <c r="L29" s="20"/>
      <c r="M29" s="20"/>
      <c r="N29" s="20"/>
      <c r="O29" s="20"/>
      <c r="P29" s="20"/>
    </row>
    <row r="30" spans="7:16" ht="15.75" thickBot="1">
      <c r="G30" s="98"/>
      <c r="H30" s="42"/>
      <c r="I30" s="42"/>
      <c r="J30" s="42"/>
      <c r="K30" s="37"/>
      <c r="L30" s="20"/>
      <c r="M30" s="20"/>
      <c r="N30" s="20"/>
      <c r="O30" s="20"/>
      <c r="P30" s="20"/>
    </row>
    <row r="31" spans="2:16" ht="32.25" customHeight="1" thickBot="1">
      <c r="B31" s="276" t="s">
        <v>45</v>
      </c>
      <c r="C31" s="271" t="s">
        <v>86</v>
      </c>
      <c r="D31" s="272"/>
      <c r="E31" s="273"/>
      <c r="F31" s="92"/>
      <c r="G31" s="276" t="s">
        <v>45</v>
      </c>
      <c r="H31" s="271" t="s">
        <v>86</v>
      </c>
      <c r="I31" s="272"/>
      <c r="J31" s="273"/>
      <c r="K31" s="37"/>
      <c r="L31" s="20"/>
      <c r="M31" s="20"/>
      <c r="N31" s="20"/>
      <c r="O31" s="20"/>
      <c r="P31" s="20"/>
    </row>
    <row r="32" spans="2:16" ht="18" customHeight="1" thickBot="1">
      <c r="B32" s="277"/>
      <c r="C32" s="224" t="s">
        <v>2</v>
      </c>
      <c r="D32" s="225" t="s">
        <v>3</v>
      </c>
      <c r="E32" s="226" t="s">
        <v>34</v>
      </c>
      <c r="F32" s="42"/>
      <c r="G32" s="277"/>
      <c r="H32" s="224" t="s">
        <v>2</v>
      </c>
      <c r="I32" s="225" t="s">
        <v>3</v>
      </c>
      <c r="J32" s="226" t="s">
        <v>4</v>
      </c>
      <c r="K32" s="37"/>
      <c r="L32" s="20"/>
      <c r="M32" s="20"/>
      <c r="N32" s="20"/>
      <c r="O32" s="20"/>
      <c r="P32" s="20"/>
    </row>
    <row r="33" spans="2:10" ht="15">
      <c r="B33" s="227" t="s">
        <v>5</v>
      </c>
      <c r="C33" s="17">
        <f aca="true" t="shared" si="2" ref="C33:D50">ROUND(C9*84%,0)</f>
        <v>211</v>
      </c>
      <c r="D33" s="166">
        <f t="shared" si="2"/>
        <v>220</v>
      </c>
      <c r="E33" s="17">
        <f>SUM(C33:D33)</f>
        <v>431</v>
      </c>
      <c r="F33" s="94"/>
      <c r="G33" s="237" t="s">
        <v>6</v>
      </c>
      <c r="H33" s="17">
        <f>SUM(C33:C34)</f>
        <v>514</v>
      </c>
      <c r="I33" s="249">
        <f>SUM(D33:D34)</f>
        <v>506</v>
      </c>
      <c r="J33" s="17">
        <f>SUM(H33:I33)</f>
        <v>1020</v>
      </c>
    </row>
    <row r="34" spans="2:10" ht="15">
      <c r="B34" s="228" t="s">
        <v>7</v>
      </c>
      <c r="C34" s="2">
        <f t="shared" si="2"/>
        <v>303</v>
      </c>
      <c r="D34" s="19">
        <f t="shared" si="2"/>
        <v>286</v>
      </c>
      <c r="E34" s="2">
        <f aca="true" t="shared" si="3" ref="E34:E50">SUM(C34:D34)</f>
        <v>589</v>
      </c>
      <c r="F34" s="94"/>
      <c r="G34" s="238" t="s">
        <v>8</v>
      </c>
      <c r="H34" s="2">
        <f>SUM(C35:C36)</f>
        <v>606</v>
      </c>
      <c r="I34" s="3">
        <f>SUM(D35:D36)</f>
        <v>598</v>
      </c>
      <c r="J34" s="2">
        <f>SUM(H34:I34)</f>
        <v>1204</v>
      </c>
    </row>
    <row r="35" spans="2:10" ht="15">
      <c r="B35" s="227" t="s">
        <v>60</v>
      </c>
      <c r="C35" s="2">
        <f t="shared" si="2"/>
        <v>285</v>
      </c>
      <c r="D35" s="19">
        <f t="shared" si="2"/>
        <v>274</v>
      </c>
      <c r="E35" s="2">
        <f t="shared" si="3"/>
        <v>559</v>
      </c>
      <c r="F35" s="94"/>
      <c r="G35" s="238" t="s">
        <v>10</v>
      </c>
      <c r="H35" s="2">
        <f>SUM(C37:C45)</f>
        <v>2581</v>
      </c>
      <c r="I35" s="3">
        <f>SUM(D37:D45)</f>
        <v>2560</v>
      </c>
      <c r="J35" s="2">
        <f>SUM(H35:I35)</f>
        <v>5141</v>
      </c>
    </row>
    <row r="36" spans="2:10" ht="15">
      <c r="B36" s="227" t="s">
        <v>11</v>
      </c>
      <c r="C36" s="2">
        <f t="shared" si="2"/>
        <v>321</v>
      </c>
      <c r="D36" s="19">
        <f t="shared" si="2"/>
        <v>324</v>
      </c>
      <c r="E36" s="2">
        <f t="shared" si="3"/>
        <v>645</v>
      </c>
      <c r="F36" s="94"/>
      <c r="G36" s="238" t="s">
        <v>12</v>
      </c>
      <c r="H36" s="2">
        <f>SUM(C46:C49)</f>
        <v>663</v>
      </c>
      <c r="I36" s="3">
        <f>SUM(D46:D49)</f>
        <v>652</v>
      </c>
      <c r="J36" s="2">
        <f>SUM(H36:I36)</f>
        <v>1315</v>
      </c>
    </row>
    <row r="37" spans="2:10" ht="15.75" thickBot="1">
      <c r="B37" s="227" t="s">
        <v>13</v>
      </c>
      <c r="C37" s="2">
        <f t="shared" si="2"/>
        <v>340</v>
      </c>
      <c r="D37" s="19">
        <f t="shared" si="2"/>
        <v>343</v>
      </c>
      <c r="E37" s="2">
        <f t="shared" si="3"/>
        <v>683</v>
      </c>
      <c r="F37" s="94"/>
      <c r="G37" s="227" t="s">
        <v>101</v>
      </c>
      <c r="H37" s="2">
        <f>+C50</f>
        <v>3</v>
      </c>
      <c r="I37" s="3">
        <f>+D50</f>
        <v>2</v>
      </c>
      <c r="J37" s="2">
        <f>SUM(H37:I37)</f>
        <v>5</v>
      </c>
    </row>
    <row r="38" spans="2:10" ht="15.75" thickBot="1">
      <c r="B38" s="227" t="s">
        <v>15</v>
      </c>
      <c r="C38" s="2">
        <f t="shared" si="2"/>
        <v>312</v>
      </c>
      <c r="D38" s="19">
        <f t="shared" si="2"/>
        <v>281</v>
      </c>
      <c r="E38" s="2">
        <f t="shared" si="3"/>
        <v>593</v>
      </c>
      <c r="F38" s="94"/>
      <c r="G38" s="239" t="s">
        <v>14</v>
      </c>
      <c r="H38" s="243">
        <f>SUM(H33:H37)</f>
        <v>4367</v>
      </c>
      <c r="I38" s="244">
        <f>SUM(I33:I37)</f>
        <v>4318</v>
      </c>
      <c r="J38" s="243">
        <f>SUM(J33:J37)</f>
        <v>8685</v>
      </c>
    </row>
    <row r="39" spans="2:6" ht="15.75" thickBot="1">
      <c r="B39" s="227" t="s">
        <v>16</v>
      </c>
      <c r="C39" s="2">
        <f t="shared" si="2"/>
        <v>273</v>
      </c>
      <c r="D39" s="19">
        <f t="shared" si="2"/>
        <v>257</v>
      </c>
      <c r="E39" s="2">
        <f t="shared" si="3"/>
        <v>530</v>
      </c>
      <c r="F39" s="94"/>
    </row>
    <row r="40" spans="2:10" ht="15">
      <c r="B40" s="227" t="s">
        <v>17</v>
      </c>
      <c r="C40" s="2">
        <f t="shared" si="2"/>
        <v>245</v>
      </c>
      <c r="D40" s="19">
        <f t="shared" si="2"/>
        <v>264</v>
      </c>
      <c r="E40" s="2">
        <f t="shared" si="3"/>
        <v>509</v>
      </c>
      <c r="F40" s="94"/>
      <c r="G40" s="233" t="s">
        <v>61</v>
      </c>
      <c r="H40" s="17">
        <f>SUM(C37:C41)</f>
        <v>1440</v>
      </c>
      <c r="I40" s="172" t="s">
        <v>66</v>
      </c>
      <c r="J40" s="4"/>
    </row>
    <row r="41" spans="2:10" ht="15">
      <c r="B41" s="227" t="s">
        <v>18</v>
      </c>
      <c r="C41" s="2">
        <f t="shared" si="2"/>
        <v>270</v>
      </c>
      <c r="D41" s="19">
        <f t="shared" si="2"/>
        <v>296</v>
      </c>
      <c r="E41" s="2">
        <f t="shared" si="3"/>
        <v>566</v>
      </c>
      <c r="F41" s="94"/>
      <c r="G41" s="234" t="s">
        <v>62</v>
      </c>
      <c r="H41" s="2">
        <f>SUM(D42:D45)</f>
        <v>1119</v>
      </c>
      <c r="I41" s="172" t="s">
        <v>66</v>
      </c>
      <c r="J41" s="4"/>
    </row>
    <row r="42" spans="2:10" ht="15">
      <c r="B42" s="227" t="s">
        <v>19</v>
      </c>
      <c r="C42" s="2">
        <f t="shared" si="2"/>
        <v>270</v>
      </c>
      <c r="D42" s="19">
        <f t="shared" si="2"/>
        <v>321</v>
      </c>
      <c r="E42" s="2">
        <f t="shared" si="3"/>
        <v>591</v>
      </c>
      <c r="F42" s="94"/>
      <c r="G42" s="234" t="s">
        <v>65</v>
      </c>
      <c r="H42" s="2">
        <f>SUM(E33:E36)</f>
        <v>2224</v>
      </c>
      <c r="I42" s="172" t="s">
        <v>66</v>
      </c>
      <c r="J42" s="4"/>
    </row>
    <row r="43" spans="2:9" ht="15">
      <c r="B43" s="227" t="s">
        <v>20</v>
      </c>
      <c r="C43" s="2">
        <f t="shared" si="2"/>
        <v>362</v>
      </c>
      <c r="D43" s="19">
        <f t="shared" si="2"/>
        <v>302</v>
      </c>
      <c r="E43" s="2">
        <f t="shared" si="3"/>
        <v>664</v>
      </c>
      <c r="F43" s="94"/>
      <c r="G43" s="234" t="s">
        <v>59</v>
      </c>
      <c r="H43" s="2">
        <f>SUM(E46:E49)</f>
        <v>1315</v>
      </c>
      <c r="I43" s="172" t="s">
        <v>66</v>
      </c>
    </row>
    <row r="44" spans="2:10" ht="15">
      <c r="B44" s="227" t="s">
        <v>21</v>
      </c>
      <c r="C44" s="2">
        <f t="shared" si="2"/>
        <v>284</v>
      </c>
      <c r="D44" s="19">
        <f t="shared" si="2"/>
        <v>234</v>
      </c>
      <c r="E44" s="2">
        <f t="shared" si="3"/>
        <v>518</v>
      </c>
      <c r="F44" s="94"/>
      <c r="G44" s="234" t="s">
        <v>57</v>
      </c>
      <c r="H44" s="2">
        <f>ROUND(H$20*84%,0)</f>
        <v>133</v>
      </c>
      <c r="I44" s="172" t="s">
        <v>63</v>
      </c>
      <c r="J44" s="99"/>
    </row>
    <row r="45" spans="2:10" ht="15">
      <c r="B45" s="227" t="s">
        <v>22</v>
      </c>
      <c r="C45" s="2">
        <f t="shared" si="2"/>
        <v>225</v>
      </c>
      <c r="D45" s="19">
        <f t="shared" si="2"/>
        <v>262</v>
      </c>
      <c r="E45" s="2">
        <f t="shared" si="3"/>
        <v>487</v>
      </c>
      <c r="F45" s="94"/>
      <c r="G45" s="234" t="s">
        <v>58</v>
      </c>
      <c r="H45" s="2">
        <f>ROUND(H$21*84%,0)</f>
        <v>114</v>
      </c>
      <c r="I45" s="172" t="s">
        <v>63</v>
      </c>
      <c r="J45" s="99"/>
    </row>
    <row r="46" spans="2:10" ht="15.75" thickBot="1">
      <c r="B46" s="227" t="s">
        <v>23</v>
      </c>
      <c r="C46" s="2">
        <f t="shared" si="2"/>
        <v>207</v>
      </c>
      <c r="D46" s="19">
        <f t="shared" si="2"/>
        <v>182</v>
      </c>
      <c r="E46" s="2">
        <f t="shared" si="3"/>
        <v>389</v>
      </c>
      <c r="F46" s="94"/>
      <c r="G46" s="234" t="s">
        <v>64</v>
      </c>
      <c r="H46" s="191">
        <f>ROUND(H$22*84%,0)</f>
        <v>96</v>
      </c>
      <c r="I46" s="194"/>
      <c r="J46" s="99"/>
    </row>
    <row r="47" spans="2:10" ht="15">
      <c r="B47" s="227" t="s">
        <v>24</v>
      </c>
      <c r="C47" s="2">
        <f t="shared" si="2"/>
        <v>167</v>
      </c>
      <c r="D47" s="19">
        <f t="shared" si="2"/>
        <v>165</v>
      </c>
      <c r="E47" s="2">
        <f t="shared" si="3"/>
        <v>332</v>
      </c>
      <c r="F47" s="94"/>
      <c r="G47" s="235" t="s">
        <v>135</v>
      </c>
      <c r="H47" s="2">
        <f>ROUND(H$23*84%,0)</f>
        <v>332</v>
      </c>
      <c r="I47" s="60"/>
      <c r="J47" s="58"/>
    </row>
    <row r="48" spans="2:12" ht="15">
      <c r="B48" s="227" t="s">
        <v>25</v>
      </c>
      <c r="C48" s="2">
        <f t="shared" si="2"/>
        <v>134</v>
      </c>
      <c r="D48" s="19">
        <f t="shared" si="2"/>
        <v>134</v>
      </c>
      <c r="E48" s="2">
        <f t="shared" si="3"/>
        <v>268</v>
      </c>
      <c r="F48" s="94"/>
      <c r="G48" s="234" t="s">
        <v>92</v>
      </c>
      <c r="H48" s="2">
        <f>ROUND(H$24*84%,0)</f>
        <v>94</v>
      </c>
      <c r="I48" s="37"/>
      <c r="J48" s="37"/>
      <c r="K48" s="100"/>
      <c r="L48" s="100"/>
    </row>
    <row r="49" spans="2:12" ht="15.75" thickBot="1">
      <c r="B49" s="227" t="s">
        <v>26</v>
      </c>
      <c r="C49" s="2">
        <f t="shared" si="2"/>
        <v>155</v>
      </c>
      <c r="D49" s="19">
        <f t="shared" si="2"/>
        <v>171</v>
      </c>
      <c r="E49" s="2">
        <f t="shared" si="3"/>
        <v>326</v>
      </c>
      <c r="F49" s="94"/>
      <c r="G49" s="236" t="s">
        <v>93</v>
      </c>
      <c r="H49" s="191">
        <f>ROUND(H$25*84%,0)</f>
        <v>99</v>
      </c>
      <c r="K49" s="20"/>
      <c r="L49" s="20"/>
    </row>
    <row r="50" spans="2:12" ht="15.75" thickBot="1">
      <c r="B50" s="227" t="s">
        <v>101</v>
      </c>
      <c r="C50" s="2">
        <f t="shared" si="2"/>
        <v>3</v>
      </c>
      <c r="D50" s="19">
        <f t="shared" si="2"/>
        <v>2</v>
      </c>
      <c r="E50" s="2">
        <f t="shared" si="3"/>
        <v>5</v>
      </c>
      <c r="F50" s="94"/>
      <c r="K50" s="20"/>
      <c r="L50" s="20"/>
    </row>
    <row r="51" spans="2:12" ht="15.75" thickBot="1">
      <c r="B51" s="239" t="s">
        <v>14</v>
      </c>
      <c r="C51" s="243">
        <f>SUM(C33:C50)</f>
        <v>4367</v>
      </c>
      <c r="D51" s="243">
        <f>SUM(D33:D50)</f>
        <v>4318</v>
      </c>
      <c r="E51" s="243">
        <f>SUM(E33:E50)</f>
        <v>8685</v>
      </c>
      <c r="F51" s="164">
        <v>0.84</v>
      </c>
      <c r="G51" s="38"/>
      <c r="K51" s="20"/>
      <c r="L51" s="20"/>
    </row>
    <row r="52" spans="7:16" ht="15.75" thickBot="1">
      <c r="G52" s="98"/>
      <c r="H52" s="42"/>
      <c r="I52" s="42"/>
      <c r="J52" s="42"/>
      <c r="K52" s="37"/>
      <c r="L52" s="20"/>
      <c r="M52" s="20"/>
      <c r="N52" s="20"/>
      <c r="O52" s="20"/>
      <c r="P52" s="20"/>
    </row>
    <row r="53" spans="2:16" ht="30.75" customHeight="1" thickBot="1">
      <c r="B53" s="276" t="s">
        <v>45</v>
      </c>
      <c r="C53" s="271" t="s">
        <v>72</v>
      </c>
      <c r="D53" s="278"/>
      <c r="E53" s="279"/>
      <c r="G53" s="276" t="s">
        <v>45</v>
      </c>
      <c r="H53" s="271" t="s">
        <v>72</v>
      </c>
      <c r="I53" s="278"/>
      <c r="J53" s="279"/>
      <c r="K53" s="37"/>
      <c r="L53" s="20"/>
      <c r="M53" s="20"/>
      <c r="N53" s="20"/>
      <c r="O53" s="20"/>
      <c r="P53" s="20"/>
    </row>
    <row r="54" spans="2:16" ht="15.75" thickBot="1">
      <c r="B54" s="277"/>
      <c r="C54" s="224" t="s">
        <v>2</v>
      </c>
      <c r="D54" s="225" t="s">
        <v>35</v>
      </c>
      <c r="E54" s="226" t="s">
        <v>34</v>
      </c>
      <c r="G54" s="277"/>
      <c r="H54" s="224" t="s">
        <v>2</v>
      </c>
      <c r="I54" s="225" t="s">
        <v>3</v>
      </c>
      <c r="J54" s="226" t="s">
        <v>4</v>
      </c>
      <c r="K54" s="37"/>
      <c r="L54" s="20"/>
      <c r="M54" s="20"/>
      <c r="N54" s="20"/>
      <c r="O54" s="20"/>
      <c r="P54" s="20"/>
    </row>
    <row r="55" spans="2:16" ht="15">
      <c r="B55" s="227" t="s">
        <v>5</v>
      </c>
      <c r="C55" s="17">
        <f aca="true" t="shared" si="4" ref="C55:D72">ROUND(C9*16%,0)</f>
        <v>40</v>
      </c>
      <c r="D55" s="166">
        <f t="shared" si="4"/>
        <v>42</v>
      </c>
      <c r="E55" s="17">
        <f>+D55+C55</f>
        <v>82</v>
      </c>
      <c r="F55" s="139"/>
      <c r="G55" s="230" t="s">
        <v>6</v>
      </c>
      <c r="H55" s="3">
        <f>SUM(C55:C56)</f>
        <v>98</v>
      </c>
      <c r="I55" s="17">
        <f>SUM(D55:D56)</f>
        <v>96</v>
      </c>
      <c r="J55" s="17">
        <f>SUM(H55:I55)</f>
        <v>194</v>
      </c>
      <c r="K55" s="37"/>
      <c r="L55" s="20"/>
      <c r="M55" s="20"/>
      <c r="N55" s="20"/>
      <c r="O55" s="20"/>
      <c r="P55" s="20"/>
    </row>
    <row r="56" spans="2:16" ht="15">
      <c r="B56" s="228" t="s">
        <v>7</v>
      </c>
      <c r="C56" s="2">
        <f t="shared" si="4"/>
        <v>58</v>
      </c>
      <c r="D56" s="19">
        <f t="shared" si="4"/>
        <v>54</v>
      </c>
      <c r="E56" s="2">
        <f>+D56+C56</f>
        <v>112</v>
      </c>
      <c r="F56" s="139"/>
      <c r="G56" s="231" t="s">
        <v>8</v>
      </c>
      <c r="H56" s="3">
        <f>SUM(C57:C58)</f>
        <v>115</v>
      </c>
      <c r="I56" s="2">
        <f>SUM(D57:D58)</f>
        <v>114</v>
      </c>
      <c r="J56" s="2">
        <f>SUM(H56:I56)</f>
        <v>229</v>
      </c>
      <c r="K56" s="37"/>
      <c r="L56" s="20"/>
      <c r="M56" s="20"/>
      <c r="N56" s="20"/>
      <c r="O56" s="20"/>
      <c r="P56" s="20"/>
    </row>
    <row r="57" spans="2:16" ht="15">
      <c r="B57" s="227" t="s">
        <v>60</v>
      </c>
      <c r="C57" s="2">
        <f t="shared" si="4"/>
        <v>54</v>
      </c>
      <c r="D57" s="19">
        <f t="shared" si="4"/>
        <v>52</v>
      </c>
      <c r="E57" s="2">
        <f aca="true" t="shared" si="5" ref="E57:E71">+D57+C57</f>
        <v>106</v>
      </c>
      <c r="F57" s="139"/>
      <c r="G57" s="231" t="s">
        <v>10</v>
      </c>
      <c r="H57" s="3">
        <f>SUM(C59:C67)</f>
        <v>493</v>
      </c>
      <c r="I57" s="2">
        <f>SUM(D59:D67)</f>
        <v>487</v>
      </c>
      <c r="J57" s="2">
        <f>SUM(H57:I57)</f>
        <v>980</v>
      </c>
      <c r="K57" s="37"/>
      <c r="L57" s="20"/>
      <c r="M57" s="20"/>
      <c r="N57" s="20"/>
      <c r="O57" s="20"/>
      <c r="P57" s="20"/>
    </row>
    <row r="58" spans="2:16" ht="15">
      <c r="B58" s="227" t="s">
        <v>11</v>
      </c>
      <c r="C58" s="2">
        <f t="shared" si="4"/>
        <v>61</v>
      </c>
      <c r="D58" s="19">
        <f t="shared" si="4"/>
        <v>62</v>
      </c>
      <c r="E58" s="2">
        <f t="shared" si="5"/>
        <v>123</v>
      </c>
      <c r="F58" s="139"/>
      <c r="G58" s="231" t="s">
        <v>12</v>
      </c>
      <c r="H58" s="3">
        <f>SUM(C68:C71)</f>
        <v>127</v>
      </c>
      <c r="I58" s="2">
        <f>SUM(D68:D71)</f>
        <v>125</v>
      </c>
      <c r="J58" s="2">
        <f>SUM(H58:I58)</f>
        <v>252</v>
      </c>
      <c r="K58" s="37"/>
      <c r="L58" s="20"/>
      <c r="M58" s="20"/>
      <c r="N58" s="20"/>
      <c r="O58" s="20"/>
      <c r="P58" s="20"/>
    </row>
    <row r="59" spans="2:16" ht="15.75" thickBot="1">
      <c r="B59" s="227" t="s">
        <v>13</v>
      </c>
      <c r="C59" s="2">
        <f t="shared" si="4"/>
        <v>65</v>
      </c>
      <c r="D59" s="19">
        <f t="shared" si="4"/>
        <v>65</v>
      </c>
      <c r="E59" s="2">
        <f t="shared" si="5"/>
        <v>130</v>
      </c>
      <c r="F59" s="139"/>
      <c r="G59" s="227" t="s">
        <v>101</v>
      </c>
      <c r="H59" s="2">
        <f>+C72</f>
        <v>0</v>
      </c>
      <c r="I59" s="3">
        <f>+D72</f>
        <v>0</v>
      </c>
      <c r="J59" s="2">
        <f>SUM(H59:I59)</f>
        <v>0</v>
      </c>
      <c r="K59" s="37"/>
      <c r="L59" s="20"/>
      <c r="M59" s="20"/>
      <c r="N59" s="20"/>
      <c r="O59" s="20"/>
      <c r="P59" s="20"/>
    </row>
    <row r="60" spans="2:16" ht="15.75" thickBot="1">
      <c r="B60" s="227" t="s">
        <v>15</v>
      </c>
      <c r="C60" s="2">
        <f t="shared" si="4"/>
        <v>60</v>
      </c>
      <c r="D60" s="19">
        <f t="shared" si="4"/>
        <v>54</v>
      </c>
      <c r="E60" s="2">
        <f t="shared" si="5"/>
        <v>114</v>
      </c>
      <c r="F60" s="139"/>
      <c r="G60" s="239" t="s">
        <v>14</v>
      </c>
      <c r="H60" s="243">
        <f>SUM(H55:H59)</f>
        <v>833</v>
      </c>
      <c r="I60" s="244">
        <f>SUM(I55:I59)</f>
        <v>822</v>
      </c>
      <c r="J60" s="243">
        <f>SUM(J55:J59)</f>
        <v>1655</v>
      </c>
      <c r="K60" s="37"/>
      <c r="L60" s="20"/>
      <c r="M60" s="20"/>
      <c r="N60" s="20"/>
      <c r="O60" s="20"/>
      <c r="P60" s="20"/>
    </row>
    <row r="61" spans="2:16" ht="15.75" thickBot="1">
      <c r="B61" s="227" t="s">
        <v>16</v>
      </c>
      <c r="C61" s="2">
        <f t="shared" si="4"/>
        <v>52</v>
      </c>
      <c r="D61" s="19">
        <f t="shared" si="4"/>
        <v>49</v>
      </c>
      <c r="E61" s="2">
        <f t="shared" si="5"/>
        <v>101</v>
      </c>
      <c r="F61" s="139"/>
      <c r="K61" s="37"/>
      <c r="N61" s="20"/>
      <c r="O61" s="20"/>
      <c r="P61" s="20"/>
    </row>
    <row r="62" spans="2:16" ht="15">
      <c r="B62" s="227" t="s">
        <v>17</v>
      </c>
      <c r="C62" s="2">
        <f t="shared" si="4"/>
        <v>47</v>
      </c>
      <c r="D62" s="19">
        <f t="shared" si="4"/>
        <v>50</v>
      </c>
      <c r="E62" s="2">
        <f t="shared" si="5"/>
        <v>97</v>
      </c>
      <c r="F62" s="139"/>
      <c r="G62" s="233" t="s">
        <v>61</v>
      </c>
      <c r="H62" s="17">
        <f>SUM(C59:C63)</f>
        <v>275</v>
      </c>
      <c r="I62" s="172"/>
      <c r="J62" s="4"/>
      <c r="K62" s="37"/>
      <c r="N62" s="20"/>
      <c r="O62" s="20"/>
      <c r="P62" s="20"/>
    </row>
    <row r="63" spans="2:16" ht="15">
      <c r="B63" s="227" t="s">
        <v>18</v>
      </c>
      <c r="C63" s="2">
        <f t="shared" si="4"/>
        <v>51</v>
      </c>
      <c r="D63" s="19">
        <f t="shared" si="4"/>
        <v>56</v>
      </c>
      <c r="E63" s="2">
        <f t="shared" si="5"/>
        <v>107</v>
      </c>
      <c r="F63" s="139"/>
      <c r="G63" s="234" t="s">
        <v>62</v>
      </c>
      <c r="H63" s="2">
        <f>SUM(D64:D67)</f>
        <v>213</v>
      </c>
      <c r="I63" s="172"/>
      <c r="J63" s="4"/>
      <c r="K63" s="37"/>
      <c r="L63" s="20"/>
      <c r="M63" s="20"/>
      <c r="N63" s="20"/>
      <c r="O63" s="20"/>
      <c r="P63" s="20"/>
    </row>
    <row r="64" spans="2:16" ht="15">
      <c r="B64" s="227" t="s">
        <v>19</v>
      </c>
      <c r="C64" s="2">
        <f t="shared" si="4"/>
        <v>52</v>
      </c>
      <c r="D64" s="19">
        <f t="shared" si="4"/>
        <v>61</v>
      </c>
      <c r="E64" s="2">
        <f t="shared" si="5"/>
        <v>113</v>
      </c>
      <c r="F64" s="139"/>
      <c r="G64" s="234" t="s">
        <v>65</v>
      </c>
      <c r="H64" s="2">
        <f>SUM(E55:E58)</f>
        <v>423</v>
      </c>
      <c r="I64" s="172"/>
      <c r="J64" s="4"/>
      <c r="K64" s="37"/>
      <c r="L64" s="20"/>
      <c r="M64" s="20"/>
      <c r="N64" s="20"/>
      <c r="O64" s="20"/>
      <c r="P64" s="20"/>
    </row>
    <row r="65" spans="2:16" ht="15">
      <c r="B65" s="227" t="s">
        <v>20</v>
      </c>
      <c r="C65" s="2">
        <f t="shared" si="4"/>
        <v>69</v>
      </c>
      <c r="D65" s="19">
        <f t="shared" si="4"/>
        <v>57</v>
      </c>
      <c r="E65" s="2">
        <f t="shared" si="5"/>
        <v>126</v>
      </c>
      <c r="F65" s="139"/>
      <c r="G65" s="234" t="s">
        <v>59</v>
      </c>
      <c r="H65" s="2">
        <f>SUM(E68:E71)</f>
        <v>252</v>
      </c>
      <c r="I65" s="172"/>
      <c r="K65" s="37"/>
      <c r="L65" s="20"/>
      <c r="M65" s="20"/>
      <c r="N65" s="20"/>
      <c r="O65" s="20"/>
      <c r="P65" s="20"/>
    </row>
    <row r="66" spans="2:16" ht="15">
      <c r="B66" s="227" t="s">
        <v>21</v>
      </c>
      <c r="C66" s="2">
        <f t="shared" si="4"/>
        <v>54</v>
      </c>
      <c r="D66" s="19">
        <f t="shared" si="4"/>
        <v>45</v>
      </c>
      <c r="E66" s="2">
        <f t="shared" si="5"/>
        <v>99</v>
      </c>
      <c r="F66" s="139"/>
      <c r="G66" s="234" t="s">
        <v>57</v>
      </c>
      <c r="H66" s="2">
        <f>ROUND(H$20*16%,0)</f>
        <v>25</v>
      </c>
      <c r="I66" s="172"/>
      <c r="J66" s="42"/>
      <c r="K66" s="37"/>
      <c r="L66" s="20"/>
      <c r="M66" s="20"/>
      <c r="N66" s="20"/>
      <c r="O66" s="20"/>
      <c r="P66" s="20"/>
    </row>
    <row r="67" spans="2:16" ht="15">
      <c r="B67" s="227" t="s">
        <v>22</v>
      </c>
      <c r="C67" s="2">
        <f t="shared" si="4"/>
        <v>43</v>
      </c>
      <c r="D67" s="19">
        <f t="shared" si="4"/>
        <v>50</v>
      </c>
      <c r="E67" s="2">
        <f t="shared" si="5"/>
        <v>93</v>
      </c>
      <c r="F67" s="139"/>
      <c r="G67" s="234" t="s">
        <v>58</v>
      </c>
      <c r="H67" s="2">
        <f>ROUND(H$21*16%,0)</f>
        <v>22</v>
      </c>
      <c r="I67" s="172"/>
      <c r="J67" s="42"/>
      <c r="K67" s="37"/>
      <c r="L67" s="21"/>
      <c r="M67" s="20"/>
      <c r="N67" s="20"/>
      <c r="O67" s="20"/>
      <c r="P67" s="20"/>
    </row>
    <row r="68" spans="2:16" ht="15.75" thickBot="1">
      <c r="B68" s="227" t="s">
        <v>23</v>
      </c>
      <c r="C68" s="2">
        <f t="shared" si="4"/>
        <v>39</v>
      </c>
      <c r="D68" s="19">
        <f t="shared" si="4"/>
        <v>35</v>
      </c>
      <c r="E68" s="2">
        <f t="shared" si="5"/>
        <v>74</v>
      </c>
      <c r="F68" s="139"/>
      <c r="G68" s="236" t="s">
        <v>64</v>
      </c>
      <c r="H68" s="191">
        <f>ROUND(H$22*16%,0)</f>
        <v>18</v>
      </c>
      <c r="I68" s="194"/>
      <c r="J68" s="42"/>
      <c r="K68" s="37"/>
      <c r="L68" s="20"/>
      <c r="M68" s="20"/>
      <c r="N68" s="20"/>
      <c r="O68" s="20"/>
      <c r="P68" s="20"/>
    </row>
    <row r="69" spans="2:16" ht="15">
      <c r="B69" s="227" t="s">
        <v>24</v>
      </c>
      <c r="C69" s="2">
        <f t="shared" si="4"/>
        <v>32</v>
      </c>
      <c r="D69" s="19">
        <f t="shared" si="4"/>
        <v>32</v>
      </c>
      <c r="E69" s="2">
        <f t="shared" si="5"/>
        <v>64</v>
      </c>
      <c r="F69" s="139"/>
      <c r="G69" s="234" t="s">
        <v>135</v>
      </c>
      <c r="H69" s="2">
        <f>ROUND(H$23*16%,0)</f>
        <v>63</v>
      </c>
      <c r="I69" s="42"/>
      <c r="J69" s="42"/>
      <c r="K69" s="37"/>
      <c r="L69" s="20"/>
      <c r="M69" s="20"/>
      <c r="N69" s="20"/>
      <c r="O69" s="20"/>
      <c r="P69" s="20"/>
    </row>
    <row r="70" spans="2:16" ht="15">
      <c r="B70" s="227" t="s">
        <v>25</v>
      </c>
      <c r="C70" s="2">
        <f t="shared" si="4"/>
        <v>26</v>
      </c>
      <c r="D70" s="19">
        <f t="shared" si="4"/>
        <v>26</v>
      </c>
      <c r="E70" s="2">
        <f t="shared" si="5"/>
        <v>52</v>
      </c>
      <c r="F70" s="139"/>
      <c r="G70" s="234" t="s">
        <v>92</v>
      </c>
      <c r="H70" s="2">
        <f>ROUND(H$24*16%,0)</f>
        <v>18</v>
      </c>
      <c r="I70" s="42"/>
      <c r="J70" s="42"/>
      <c r="K70" s="37"/>
      <c r="L70" s="20"/>
      <c r="M70" s="20"/>
      <c r="N70" s="20"/>
      <c r="O70" s="20"/>
      <c r="P70" s="20"/>
    </row>
    <row r="71" spans="2:16" ht="15.75" thickBot="1">
      <c r="B71" s="227" t="s">
        <v>26</v>
      </c>
      <c r="C71" s="2">
        <f t="shared" si="4"/>
        <v>30</v>
      </c>
      <c r="D71" s="19">
        <f t="shared" si="4"/>
        <v>32</v>
      </c>
      <c r="E71" s="2">
        <f t="shared" si="5"/>
        <v>62</v>
      </c>
      <c r="F71" s="139"/>
      <c r="G71" s="236" t="s">
        <v>93</v>
      </c>
      <c r="H71" s="191">
        <f>ROUND(H$25*16%,0)</f>
        <v>19</v>
      </c>
      <c r="I71" s="42"/>
      <c r="J71" s="42"/>
      <c r="K71" s="37"/>
      <c r="L71" s="20"/>
      <c r="M71" s="20"/>
      <c r="N71" s="20"/>
      <c r="O71" s="20"/>
      <c r="P71" s="20"/>
    </row>
    <row r="72" spans="2:16" ht="15.75" thickBot="1">
      <c r="B72" s="227" t="s">
        <v>101</v>
      </c>
      <c r="C72" s="2">
        <f t="shared" si="4"/>
        <v>0</v>
      </c>
      <c r="D72" s="19">
        <f t="shared" si="4"/>
        <v>0</v>
      </c>
      <c r="E72" s="2">
        <f>+D72+C72</f>
        <v>0</v>
      </c>
      <c r="F72" s="139"/>
      <c r="G72" s="98"/>
      <c r="H72" s="42"/>
      <c r="I72" s="42"/>
      <c r="J72" s="42"/>
      <c r="K72" s="37"/>
      <c r="L72" s="20"/>
      <c r="M72" s="20"/>
      <c r="N72" s="20"/>
      <c r="O72" s="20"/>
      <c r="P72" s="20"/>
    </row>
    <row r="73" spans="2:16" ht="15.75" thickBot="1">
      <c r="B73" s="239" t="s">
        <v>14</v>
      </c>
      <c r="C73" s="243">
        <f>SUM(C55:C72)</f>
        <v>833</v>
      </c>
      <c r="D73" s="243">
        <f>SUM(D55:D72)</f>
        <v>822</v>
      </c>
      <c r="E73" s="243">
        <f>SUM(E55:E72)</f>
        <v>1655</v>
      </c>
      <c r="F73" s="165">
        <v>0.16</v>
      </c>
      <c r="G73" s="98"/>
      <c r="H73" s="42"/>
      <c r="I73" s="42"/>
      <c r="J73" s="42"/>
      <c r="K73" s="37"/>
      <c r="L73" s="20"/>
      <c r="M73" s="20"/>
      <c r="N73" s="20"/>
      <c r="O73" s="20"/>
      <c r="P73" s="20"/>
    </row>
    <row r="74" spans="7:16" ht="15">
      <c r="G74" s="98"/>
      <c r="H74" s="42"/>
      <c r="I74" s="42"/>
      <c r="J74" s="42"/>
      <c r="K74" s="37"/>
      <c r="L74" s="20"/>
      <c r="M74" s="20"/>
      <c r="N74" s="20"/>
      <c r="O74" s="20"/>
      <c r="P74" s="20"/>
    </row>
    <row r="95" spans="2:12" ht="15">
      <c r="B95" s="20"/>
      <c r="G95" s="38"/>
      <c r="K95" s="20"/>
      <c r="L95" s="20"/>
    </row>
    <row r="96" spans="2:12" ht="15">
      <c r="B96" s="20"/>
      <c r="K96" s="20"/>
      <c r="L96" s="20"/>
    </row>
    <row r="97" spans="2:12" ht="15">
      <c r="B97" s="20"/>
      <c r="K97" s="20"/>
      <c r="L97" s="20"/>
    </row>
    <row r="98" spans="2:12" ht="15">
      <c r="B98" s="20"/>
      <c r="K98" s="100"/>
      <c r="L98" s="100"/>
    </row>
    <row r="99" spans="2:12" ht="15">
      <c r="B99" s="20"/>
      <c r="K99" s="20"/>
      <c r="L99" s="20"/>
    </row>
    <row r="100" spans="2:12" ht="15">
      <c r="B100" s="20"/>
      <c r="K100" s="20"/>
      <c r="L100" s="20"/>
    </row>
    <row r="101" spans="2:12" ht="15">
      <c r="B101" s="20"/>
      <c r="K101" s="20"/>
      <c r="L101" s="20"/>
    </row>
    <row r="102" spans="2:12" ht="15">
      <c r="B102" s="20"/>
      <c r="K102" s="20"/>
      <c r="L102" s="20"/>
    </row>
    <row r="103" spans="2:12" ht="15">
      <c r="B103" s="20"/>
      <c r="K103" s="20"/>
      <c r="L103" s="20"/>
    </row>
    <row r="104" spans="2:12" ht="15">
      <c r="B104" s="20"/>
      <c r="K104" s="20"/>
      <c r="L104" s="20"/>
    </row>
    <row r="105" spans="2:12" ht="15">
      <c r="B105" s="20"/>
      <c r="K105" s="100"/>
      <c r="L105" s="100"/>
    </row>
    <row r="106" spans="2:12" ht="15">
      <c r="B106" s="20"/>
      <c r="K106" s="100"/>
      <c r="L106" s="100"/>
    </row>
    <row r="107" spans="2:12" ht="15">
      <c r="B107" s="20"/>
      <c r="K107" s="100"/>
      <c r="L107" s="100"/>
    </row>
    <row r="108" spans="2:12" ht="15">
      <c r="B108" s="20"/>
      <c r="K108" s="100"/>
      <c r="L108" s="100"/>
    </row>
    <row r="109" spans="2:12" ht="15">
      <c r="B109" s="20"/>
      <c r="K109" s="100"/>
      <c r="L109" s="100"/>
    </row>
    <row r="110" spans="2:12" ht="15">
      <c r="B110" s="20"/>
      <c r="K110" s="100"/>
      <c r="L110" s="100"/>
    </row>
    <row r="111" spans="2:12" ht="15">
      <c r="B111" s="20"/>
      <c r="K111" s="100"/>
      <c r="L111" s="100"/>
    </row>
    <row r="112" spans="2:12" ht="15">
      <c r="B112" s="20"/>
      <c r="K112" s="100"/>
      <c r="L112" s="100"/>
    </row>
    <row r="113" spans="2:12" ht="15">
      <c r="B113" s="20"/>
      <c r="K113" s="100"/>
      <c r="L113" s="100"/>
    </row>
    <row r="114" spans="2:12" ht="15">
      <c r="B114" s="20"/>
      <c r="K114" s="100"/>
      <c r="L114" s="100"/>
    </row>
    <row r="115" spans="2:12" ht="15">
      <c r="B115" s="20"/>
      <c r="K115" s="100"/>
      <c r="L115" s="100"/>
    </row>
    <row r="116" spans="2:12" ht="15">
      <c r="B116" s="20"/>
      <c r="K116" s="100"/>
      <c r="L116" s="100"/>
    </row>
    <row r="117" spans="2:12" ht="15">
      <c r="B117" s="20"/>
      <c r="K117" s="100"/>
      <c r="L117" s="100"/>
    </row>
    <row r="118" spans="2:12" ht="15">
      <c r="B118" s="20"/>
      <c r="C118" s="20"/>
      <c r="D118" s="20"/>
      <c r="E118" s="20"/>
      <c r="F118" s="20"/>
      <c r="G118" s="101"/>
      <c r="H118" s="101"/>
      <c r="I118" s="101"/>
      <c r="J118" s="20"/>
      <c r="K118" s="100"/>
      <c r="L118" s="100"/>
    </row>
    <row r="119" spans="2:12" ht="15">
      <c r="B119" s="20"/>
      <c r="C119" s="20"/>
      <c r="D119" s="20"/>
      <c r="E119" s="20"/>
      <c r="F119" s="20"/>
      <c r="G119" s="101"/>
      <c r="H119" s="101"/>
      <c r="I119" s="101"/>
      <c r="J119" s="20"/>
      <c r="K119" s="100"/>
      <c r="L119" s="100"/>
    </row>
    <row r="120" spans="2:12" ht="15">
      <c r="B120" s="20"/>
      <c r="C120" s="20"/>
      <c r="D120" s="20"/>
      <c r="E120" s="20"/>
      <c r="F120" s="20"/>
      <c r="G120" s="101"/>
      <c r="H120" s="101"/>
      <c r="I120" s="101"/>
      <c r="J120" s="20"/>
      <c r="K120" s="20"/>
      <c r="L120" s="20"/>
    </row>
    <row r="121" spans="2:12" ht="15">
      <c r="B121" s="20"/>
      <c r="C121" s="20"/>
      <c r="D121" s="20"/>
      <c r="E121" s="20"/>
      <c r="F121" s="20"/>
      <c r="G121" s="102"/>
      <c r="H121" s="102"/>
      <c r="I121" s="102"/>
      <c r="J121" s="20"/>
      <c r="K121" s="20"/>
      <c r="L121" s="20"/>
    </row>
    <row r="122" spans="2:10" ht="15">
      <c r="B122" s="20"/>
      <c r="C122" s="20"/>
      <c r="D122" s="20"/>
      <c r="E122" s="20"/>
      <c r="F122" s="20"/>
      <c r="G122" s="20"/>
      <c r="H122" s="20"/>
      <c r="I122" s="20"/>
      <c r="J122" s="20"/>
    </row>
    <row r="123" spans="2:10" ht="15">
      <c r="B123" s="20"/>
      <c r="C123" s="20"/>
      <c r="D123" s="20"/>
      <c r="E123" s="20"/>
      <c r="F123" s="20"/>
      <c r="G123" s="20"/>
      <c r="H123" s="20"/>
      <c r="I123" s="20"/>
      <c r="J123" s="20"/>
    </row>
    <row r="124" spans="2:10" ht="15">
      <c r="B124" s="20"/>
      <c r="C124" s="6"/>
      <c r="D124" s="20"/>
      <c r="E124" s="20"/>
      <c r="F124" s="20"/>
      <c r="G124" s="20"/>
      <c r="H124" s="20"/>
      <c r="I124" s="20"/>
      <c r="J124" s="20"/>
    </row>
    <row r="125" spans="2:10" ht="15">
      <c r="B125" s="20"/>
      <c r="C125" s="20"/>
      <c r="D125" s="20"/>
      <c r="E125" s="20"/>
      <c r="F125" s="20"/>
      <c r="G125" s="20"/>
      <c r="H125" s="20"/>
      <c r="I125" s="20"/>
      <c r="J125" s="20"/>
    </row>
    <row r="126" spans="2:10" ht="15">
      <c r="B126" s="20"/>
      <c r="C126" s="20"/>
      <c r="D126" s="20"/>
      <c r="E126" s="20"/>
      <c r="F126" s="20"/>
      <c r="G126" s="20"/>
      <c r="H126" s="20"/>
      <c r="I126" s="20"/>
      <c r="J126" s="20"/>
    </row>
    <row r="127" spans="2:10" ht="15">
      <c r="B127" s="20"/>
      <c r="C127" s="20"/>
      <c r="D127" s="20"/>
      <c r="E127" s="20"/>
      <c r="F127" s="20"/>
      <c r="G127" s="20"/>
      <c r="H127" s="20"/>
      <c r="I127" s="20"/>
      <c r="J127" s="20"/>
    </row>
    <row r="128" spans="2:10" ht="15">
      <c r="B128" s="20"/>
      <c r="C128" s="20"/>
      <c r="D128" s="20"/>
      <c r="E128" s="20"/>
      <c r="F128" s="20"/>
      <c r="G128" s="6"/>
      <c r="H128" s="20"/>
      <c r="I128" s="20"/>
      <c r="J128" s="20"/>
    </row>
    <row r="129" spans="2:10" ht="15">
      <c r="B129" s="20"/>
      <c r="C129" s="20"/>
      <c r="D129" s="20"/>
      <c r="E129" s="20"/>
      <c r="F129" s="20"/>
      <c r="G129" s="103"/>
      <c r="H129" s="100"/>
      <c r="I129" s="100"/>
      <c r="J129" s="100"/>
    </row>
    <row r="130" spans="2:10" ht="15">
      <c r="B130" s="20"/>
      <c r="C130" s="20"/>
      <c r="D130" s="20"/>
      <c r="E130" s="20"/>
      <c r="F130" s="20"/>
      <c r="G130" s="103"/>
      <c r="H130" s="100"/>
      <c r="I130" s="100"/>
      <c r="J130" s="5"/>
    </row>
    <row r="131" spans="2:10" ht="15">
      <c r="B131" s="20"/>
      <c r="C131" s="20"/>
      <c r="D131" s="20"/>
      <c r="E131" s="20"/>
      <c r="F131" s="20"/>
      <c r="G131" s="103"/>
      <c r="H131" s="100"/>
      <c r="I131" s="100"/>
      <c r="J131" s="5"/>
    </row>
    <row r="132" spans="2:10" ht="15">
      <c r="B132" s="20"/>
      <c r="C132" s="20"/>
      <c r="D132" s="20"/>
      <c r="E132" s="20"/>
      <c r="F132" s="20"/>
      <c r="G132" s="103"/>
      <c r="H132" s="100"/>
      <c r="I132" s="100"/>
      <c r="J132" s="5"/>
    </row>
    <row r="133" spans="2:10" ht="15">
      <c r="B133" s="20"/>
      <c r="C133" s="20"/>
      <c r="D133" s="20"/>
      <c r="E133" s="56"/>
      <c r="F133" s="56"/>
      <c r="G133" s="103"/>
      <c r="H133" s="100"/>
      <c r="I133" s="100"/>
      <c r="J133" s="5"/>
    </row>
    <row r="134" spans="2:10" ht="15">
      <c r="B134" s="20"/>
      <c r="C134" s="20"/>
      <c r="D134" s="20"/>
      <c r="E134" s="20"/>
      <c r="F134" s="20"/>
      <c r="G134" s="103"/>
      <c r="H134" s="100"/>
      <c r="I134" s="100"/>
      <c r="J134" s="5"/>
    </row>
    <row r="135" spans="2:10" ht="15">
      <c r="B135" s="20"/>
      <c r="C135" s="20"/>
      <c r="D135" s="20"/>
      <c r="E135" s="20"/>
      <c r="F135" s="20"/>
      <c r="G135" s="103"/>
      <c r="H135" s="100"/>
      <c r="I135" s="100"/>
      <c r="J135" s="5"/>
    </row>
    <row r="136" spans="2:10" ht="15">
      <c r="B136" s="20"/>
      <c r="C136" s="20"/>
      <c r="D136" s="20"/>
      <c r="E136" s="20"/>
      <c r="F136" s="20"/>
      <c r="G136" s="103"/>
      <c r="H136" s="100"/>
      <c r="I136" s="100"/>
      <c r="J136" s="5"/>
    </row>
    <row r="137" spans="2:10" ht="15">
      <c r="B137" s="20"/>
      <c r="C137" s="20"/>
      <c r="D137" s="20"/>
      <c r="E137" s="20"/>
      <c r="F137" s="20"/>
      <c r="G137" s="103"/>
      <c r="H137" s="100"/>
      <c r="I137" s="100"/>
      <c r="J137" s="5"/>
    </row>
    <row r="138" spans="2:10" ht="15">
      <c r="B138" s="20"/>
      <c r="C138" s="20"/>
      <c r="D138" s="20"/>
      <c r="E138" s="20"/>
      <c r="F138" s="20"/>
      <c r="G138" s="103"/>
      <c r="H138" s="100"/>
      <c r="I138" s="100"/>
      <c r="J138" s="5"/>
    </row>
    <row r="139" spans="2:10" ht="15">
      <c r="B139" s="20"/>
      <c r="C139" s="20"/>
      <c r="D139" s="20"/>
      <c r="E139" s="56"/>
      <c r="F139" s="56"/>
      <c r="G139" s="103"/>
      <c r="H139" s="100"/>
      <c r="I139" s="100"/>
      <c r="J139" s="5"/>
    </row>
    <row r="140" spans="2:10" ht="15">
      <c r="B140" s="20"/>
      <c r="C140" s="20"/>
      <c r="D140" s="20"/>
      <c r="E140" s="20"/>
      <c r="F140" s="20"/>
      <c r="G140" s="103"/>
      <c r="H140" s="100"/>
      <c r="I140" s="100"/>
      <c r="J140" s="5"/>
    </row>
    <row r="141" spans="2:10" ht="15">
      <c r="B141" s="20"/>
      <c r="C141" s="20"/>
      <c r="D141" s="20"/>
      <c r="E141" s="20"/>
      <c r="F141" s="20"/>
      <c r="G141" s="103"/>
      <c r="H141" s="100"/>
      <c r="I141" s="100"/>
      <c r="J141" s="5"/>
    </row>
    <row r="142" spans="2:10" ht="15">
      <c r="B142" s="20"/>
      <c r="C142" s="20"/>
      <c r="D142" s="20"/>
      <c r="E142" s="20"/>
      <c r="F142" s="20"/>
      <c r="G142" s="103"/>
      <c r="H142" s="100"/>
      <c r="I142" s="100"/>
      <c r="J142" s="5"/>
    </row>
    <row r="143" spans="2:10" ht="15">
      <c r="B143" s="20"/>
      <c r="C143" s="20"/>
      <c r="D143" s="20"/>
      <c r="E143" s="20"/>
      <c r="F143" s="20"/>
      <c r="G143" s="103"/>
      <c r="H143" s="100"/>
      <c r="I143" s="100"/>
      <c r="J143" s="5"/>
    </row>
    <row r="144" spans="2:10" ht="15">
      <c r="B144" s="20"/>
      <c r="C144" s="20"/>
      <c r="D144" s="20"/>
      <c r="E144" s="20"/>
      <c r="F144" s="20"/>
      <c r="G144" s="103"/>
      <c r="H144" s="100"/>
      <c r="I144" s="100"/>
      <c r="J144" s="5"/>
    </row>
    <row r="145" spans="2:10" ht="15">
      <c r="B145" s="20"/>
      <c r="C145" s="20"/>
      <c r="D145" s="20"/>
      <c r="E145" s="56"/>
      <c r="F145" s="56"/>
      <c r="G145" s="103"/>
      <c r="H145" s="100"/>
      <c r="I145" s="100"/>
      <c r="J145" s="5"/>
    </row>
    <row r="146" spans="2:10" ht="15">
      <c r="B146" s="20"/>
      <c r="C146" s="20"/>
      <c r="D146" s="20"/>
      <c r="E146" s="20"/>
      <c r="F146" s="20"/>
      <c r="G146" s="103"/>
      <c r="H146" s="100"/>
      <c r="I146" s="100"/>
      <c r="J146" s="5"/>
    </row>
    <row r="147" spans="2:10" ht="15">
      <c r="B147" s="20"/>
      <c r="C147" s="20"/>
      <c r="D147" s="20"/>
      <c r="E147" s="20"/>
      <c r="F147" s="20"/>
      <c r="G147" s="103"/>
      <c r="H147" s="100"/>
      <c r="I147" s="100"/>
      <c r="J147" s="5"/>
    </row>
    <row r="148" spans="2:10" ht="15">
      <c r="B148" s="20"/>
      <c r="C148" s="20"/>
      <c r="D148" s="20"/>
      <c r="E148" s="20"/>
      <c r="F148" s="20"/>
      <c r="G148" s="103"/>
      <c r="H148" s="100"/>
      <c r="I148" s="100"/>
      <c r="J148" s="5"/>
    </row>
    <row r="149" spans="2:10" ht="15">
      <c r="B149" s="20"/>
      <c r="C149" s="20"/>
      <c r="D149" s="20"/>
      <c r="E149" s="20"/>
      <c r="F149" s="20"/>
      <c r="G149" s="103"/>
      <c r="H149" s="100"/>
      <c r="I149" s="100"/>
      <c r="J149" s="5"/>
    </row>
    <row r="150" spans="2:10" ht="15">
      <c r="B150" s="20"/>
      <c r="C150" s="20"/>
      <c r="D150" s="20"/>
      <c r="E150" s="20"/>
      <c r="F150" s="20"/>
      <c r="G150" s="103"/>
      <c r="H150" s="104"/>
      <c r="I150" s="104"/>
      <c r="J150" s="9"/>
    </row>
    <row r="151" spans="2:10" ht="15">
      <c r="B151" s="20"/>
      <c r="C151" s="20"/>
      <c r="D151" s="20"/>
      <c r="E151" s="20"/>
      <c r="F151" s="20"/>
      <c r="G151" s="20"/>
      <c r="H151" s="20"/>
      <c r="I151" s="20"/>
      <c r="J151" s="20"/>
    </row>
    <row r="152" spans="2:10" ht="15"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2:10" ht="15"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2:10" ht="15"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2:10" ht="15">
      <c r="B155" s="20"/>
      <c r="C155" s="20"/>
      <c r="D155" s="20"/>
      <c r="E155" s="20"/>
      <c r="F155" s="20"/>
      <c r="G155" s="20"/>
      <c r="H155" s="20"/>
      <c r="I155" s="20"/>
      <c r="J155" s="20"/>
    </row>
    <row r="156" spans="2:10" ht="15">
      <c r="B156" s="20"/>
      <c r="C156" s="20"/>
      <c r="D156" s="20"/>
      <c r="E156" s="20"/>
      <c r="F156" s="20"/>
      <c r="G156" s="20"/>
      <c r="H156" s="20"/>
      <c r="I156" s="20"/>
      <c r="J156" s="20"/>
    </row>
    <row r="157" spans="2:10" ht="15">
      <c r="B157" s="20"/>
      <c r="C157" s="20"/>
      <c r="D157" s="20"/>
      <c r="E157" s="20"/>
      <c r="F157" s="20"/>
      <c r="G157" s="20"/>
      <c r="H157" s="20"/>
      <c r="I157" s="20"/>
      <c r="J157" s="20"/>
    </row>
    <row r="158" spans="2:10" ht="15">
      <c r="B158" s="20"/>
      <c r="C158" s="20"/>
      <c r="D158" s="20"/>
      <c r="E158" s="20"/>
      <c r="F158" s="20"/>
      <c r="G158" s="20"/>
      <c r="H158" s="20"/>
      <c r="I158" s="20"/>
      <c r="J158" s="20"/>
    </row>
    <row r="159" spans="2:10" ht="15">
      <c r="B159" s="20"/>
      <c r="C159" s="20"/>
      <c r="D159" s="20"/>
      <c r="E159" s="20"/>
      <c r="F159" s="20"/>
      <c r="G159" s="20"/>
      <c r="H159" s="20"/>
      <c r="I159" s="20"/>
      <c r="J159" s="20"/>
    </row>
    <row r="160" spans="2:10" ht="15">
      <c r="B160" s="20"/>
      <c r="C160" s="20"/>
      <c r="D160" s="20"/>
      <c r="E160" s="20"/>
      <c r="F160" s="20"/>
      <c r="G160" s="20"/>
      <c r="H160" s="20"/>
      <c r="I160" s="20"/>
      <c r="J160" s="20"/>
    </row>
    <row r="161" spans="2:10" ht="15">
      <c r="B161" s="20"/>
      <c r="C161" s="20"/>
      <c r="D161" s="20"/>
      <c r="E161" s="20"/>
      <c r="F161" s="20"/>
      <c r="G161" s="20"/>
      <c r="H161" s="20"/>
      <c r="I161" s="20"/>
      <c r="J161" s="20"/>
    </row>
    <row r="162" spans="1:20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</row>
    <row r="163" spans="1:20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</row>
    <row r="164" spans="1:20" ht="15">
      <c r="A164" s="37"/>
      <c r="B164" s="105"/>
      <c r="C164" s="96"/>
      <c r="D164" s="96"/>
      <c r="E164" s="96"/>
      <c r="F164" s="96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</row>
    <row r="165" spans="1:20" ht="15">
      <c r="A165" s="37"/>
      <c r="B165" s="95"/>
      <c r="C165" s="42"/>
      <c r="D165" s="106"/>
      <c r="E165" s="37"/>
      <c r="F165" s="42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</row>
    <row r="166" spans="1:20" ht="15">
      <c r="A166" s="37"/>
      <c r="B166" s="95"/>
      <c r="C166" s="42"/>
      <c r="D166" s="95"/>
      <c r="E166" s="47"/>
      <c r="F166" s="42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</row>
    <row r="167" spans="1:20" ht="15">
      <c r="A167" s="37"/>
      <c r="B167" s="95"/>
      <c r="C167" s="42"/>
      <c r="D167" s="95"/>
      <c r="E167" s="37"/>
      <c r="F167" s="42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</row>
    <row r="168" spans="1:20" ht="15">
      <c r="A168" s="37"/>
      <c r="B168" s="61"/>
      <c r="C168" s="107"/>
      <c r="D168" s="108"/>
      <c r="E168" s="109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</row>
    <row r="169" spans="1:20" ht="15">
      <c r="A169" s="37"/>
      <c r="B169" s="110"/>
      <c r="C169" s="37"/>
      <c r="D169" s="108"/>
      <c r="E169" s="109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</row>
    <row r="170" spans="1:20" ht="15">
      <c r="A170" s="37"/>
      <c r="B170" s="61"/>
      <c r="C170" s="37"/>
      <c r="D170" s="108"/>
      <c r="E170" s="109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</row>
    <row r="171" spans="1:20" ht="15">
      <c r="A171" s="37"/>
      <c r="B171" s="61"/>
      <c r="C171" s="37"/>
      <c r="D171" s="108"/>
      <c r="E171" s="109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</row>
    <row r="172" spans="1:20" ht="15">
      <c r="A172" s="37"/>
      <c r="B172" s="61"/>
      <c r="C172" s="37"/>
      <c r="D172" s="108"/>
      <c r="E172" s="109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</row>
    <row r="173" spans="1:20" ht="15">
      <c r="A173" s="37"/>
      <c r="B173" s="61"/>
      <c r="C173" s="37"/>
      <c r="D173" s="108"/>
      <c r="E173" s="109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</row>
    <row r="174" spans="1:20" ht="15">
      <c r="A174" s="37"/>
      <c r="B174" s="61"/>
      <c r="C174" s="37"/>
      <c r="D174" s="108"/>
      <c r="E174" s="109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</row>
    <row r="175" spans="1:20" ht="15">
      <c r="A175" s="37"/>
      <c r="B175" s="61"/>
      <c r="C175" s="37"/>
      <c r="D175" s="108"/>
      <c r="E175" s="109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</row>
    <row r="176" spans="1:20" ht="15">
      <c r="A176" s="37"/>
      <c r="B176" s="61"/>
      <c r="C176" s="37"/>
      <c r="D176" s="108"/>
      <c r="E176" s="109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</row>
    <row r="177" spans="1:20" ht="15">
      <c r="A177" s="37"/>
      <c r="B177" s="61"/>
      <c r="C177" s="37"/>
      <c r="D177" s="108"/>
      <c r="E177" s="109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</row>
    <row r="178" spans="1:20" ht="15">
      <c r="A178" s="37"/>
      <c r="B178" s="61"/>
      <c r="C178" s="37"/>
      <c r="D178" s="108"/>
      <c r="E178" s="109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</row>
    <row r="179" spans="1:20" ht="15">
      <c r="A179" s="37"/>
      <c r="B179" s="61"/>
      <c r="C179" s="37"/>
      <c r="D179" s="108"/>
      <c r="E179" s="109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</row>
    <row r="180" spans="1:20" ht="15">
      <c r="A180" s="37"/>
      <c r="B180" s="61"/>
      <c r="C180" s="37"/>
      <c r="D180" s="108"/>
      <c r="E180" s="109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</row>
    <row r="181" spans="1:20" ht="15">
      <c r="A181" s="37"/>
      <c r="B181" s="61"/>
      <c r="C181" s="37"/>
      <c r="D181" s="108"/>
      <c r="E181" s="109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</row>
    <row r="182" spans="1:20" ht="15">
      <c r="A182" s="37"/>
      <c r="B182" s="61"/>
      <c r="C182" s="37"/>
      <c r="D182" s="108"/>
      <c r="E182" s="109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</row>
    <row r="183" spans="1:20" ht="15">
      <c r="A183" s="37"/>
      <c r="B183" s="61"/>
      <c r="C183" s="37"/>
      <c r="D183" s="108"/>
      <c r="E183" s="109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</row>
    <row r="184" spans="1:20" ht="15">
      <c r="A184" s="37"/>
      <c r="B184" s="61"/>
      <c r="C184" s="37"/>
      <c r="D184" s="108"/>
      <c r="E184" s="109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</row>
    <row r="185" spans="1:20" ht="15">
      <c r="A185" s="37"/>
      <c r="B185" s="61"/>
      <c r="C185" s="60"/>
      <c r="D185" s="111"/>
      <c r="E185" s="109"/>
      <c r="F185" s="60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</row>
    <row r="186" spans="1:20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</row>
    <row r="187" spans="1:20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</row>
    <row r="188" spans="1:20" ht="15">
      <c r="A188" s="37"/>
      <c r="B188" s="37"/>
      <c r="C188" s="37"/>
      <c r="D188" s="37"/>
      <c r="E188" s="37"/>
      <c r="F188" s="37"/>
      <c r="G188" s="37"/>
      <c r="H188" s="60"/>
      <c r="I188" s="37"/>
      <c r="J188" s="37"/>
      <c r="K188" s="37"/>
      <c r="L188" s="37"/>
      <c r="M188" s="37"/>
      <c r="N188" s="37"/>
      <c r="O188" s="60"/>
      <c r="P188" s="37"/>
      <c r="Q188" s="37"/>
      <c r="R188" s="37"/>
      <c r="S188" s="37"/>
      <c r="T188" s="37"/>
    </row>
    <row r="189" spans="1:20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</row>
    <row r="190" spans="1:20" ht="15">
      <c r="A190" s="37"/>
      <c r="B190" s="37"/>
      <c r="C190" s="37"/>
      <c r="D190" s="37"/>
      <c r="E190" s="37"/>
      <c r="F190" s="37"/>
      <c r="G190" s="37"/>
      <c r="H190" s="42"/>
      <c r="I190" s="42"/>
      <c r="J190" s="42"/>
      <c r="K190" s="106"/>
      <c r="L190" s="106"/>
      <c r="M190" s="62"/>
      <c r="N190" s="37"/>
      <c r="O190" s="62"/>
      <c r="P190" s="62"/>
      <c r="Q190" s="62"/>
      <c r="R190" s="37"/>
      <c r="S190" s="37"/>
      <c r="T190" s="37"/>
    </row>
    <row r="191" spans="1:20" ht="15">
      <c r="A191" s="37"/>
      <c r="B191" s="37"/>
      <c r="C191" s="60"/>
      <c r="D191" s="60"/>
      <c r="E191" s="60"/>
      <c r="F191" s="60"/>
      <c r="G191" s="37"/>
      <c r="H191" s="42"/>
      <c r="I191" s="42"/>
      <c r="J191" s="42"/>
      <c r="K191" s="106"/>
      <c r="L191" s="106"/>
      <c r="M191" s="62"/>
      <c r="N191" s="37"/>
      <c r="O191" s="62"/>
      <c r="P191" s="62"/>
      <c r="Q191" s="62"/>
      <c r="R191" s="37"/>
      <c r="S191" s="37"/>
      <c r="T191" s="37"/>
    </row>
    <row r="192" spans="1:20" ht="15">
      <c r="A192" s="37"/>
      <c r="B192" s="37"/>
      <c r="C192" s="100"/>
      <c r="D192" s="100"/>
      <c r="E192" s="100"/>
      <c r="F192" s="100"/>
      <c r="G192" s="37"/>
      <c r="H192" s="42"/>
      <c r="I192" s="42"/>
      <c r="J192" s="42"/>
      <c r="K192" s="106"/>
      <c r="L192" s="106"/>
      <c r="M192" s="62"/>
      <c r="N192" s="37"/>
      <c r="O192" s="62"/>
      <c r="P192" s="62"/>
      <c r="Q192" s="62"/>
      <c r="R192" s="37"/>
      <c r="S192" s="37"/>
      <c r="T192" s="37"/>
    </row>
    <row r="193" spans="1:20" ht="15">
      <c r="A193" s="37"/>
      <c r="B193" s="63"/>
      <c r="C193" s="100"/>
      <c r="D193" s="100"/>
      <c r="E193" s="100"/>
      <c r="F193" s="100"/>
      <c r="G193" s="61"/>
      <c r="H193" s="37"/>
      <c r="I193" s="37"/>
      <c r="J193" s="37"/>
      <c r="K193" s="59"/>
      <c r="L193" s="59"/>
      <c r="M193" s="60"/>
      <c r="N193" s="37"/>
      <c r="O193" s="37"/>
      <c r="P193" s="37"/>
      <c r="Q193" s="37"/>
      <c r="R193" s="37"/>
      <c r="S193" s="37"/>
      <c r="T193" s="37"/>
    </row>
    <row r="194" spans="1:20" ht="15">
      <c r="A194" s="37"/>
      <c r="B194" s="63"/>
      <c r="C194" s="100"/>
      <c r="D194" s="100"/>
      <c r="E194" s="100"/>
      <c r="F194" s="100"/>
      <c r="G194" s="110"/>
      <c r="H194" s="37"/>
      <c r="I194" s="37"/>
      <c r="J194" s="37"/>
      <c r="K194" s="59"/>
      <c r="L194" s="59"/>
      <c r="M194" s="60"/>
      <c r="N194" s="37"/>
      <c r="O194" s="37"/>
      <c r="P194" s="37"/>
      <c r="Q194" s="37"/>
      <c r="R194" s="37"/>
      <c r="S194" s="37"/>
      <c r="T194" s="37"/>
    </row>
    <row r="195" spans="1:20" ht="15">
      <c r="A195" s="37"/>
      <c r="B195" s="98"/>
      <c r="C195" s="100"/>
      <c r="D195" s="100"/>
      <c r="E195" s="100"/>
      <c r="F195" s="100"/>
      <c r="G195" s="61"/>
      <c r="H195" s="37"/>
      <c r="I195" s="37"/>
      <c r="J195" s="37"/>
      <c r="K195" s="59"/>
      <c r="L195" s="59"/>
      <c r="M195" s="60"/>
      <c r="N195" s="37"/>
      <c r="O195" s="37"/>
      <c r="P195" s="37"/>
      <c r="Q195" s="37"/>
      <c r="R195" s="37"/>
      <c r="S195" s="37"/>
      <c r="T195" s="37"/>
    </row>
    <row r="196" spans="1:20" ht="15">
      <c r="A196" s="37"/>
      <c r="B196" s="63"/>
      <c r="C196" s="100"/>
      <c r="D196" s="100"/>
      <c r="E196" s="100"/>
      <c r="F196" s="100"/>
      <c r="G196" s="61"/>
      <c r="H196" s="112"/>
      <c r="I196" s="112"/>
      <c r="J196" s="112"/>
      <c r="K196" s="59"/>
      <c r="L196" s="59"/>
      <c r="M196" s="60"/>
      <c r="N196" s="37"/>
      <c r="O196" s="112"/>
      <c r="P196" s="37"/>
      <c r="Q196" s="37"/>
      <c r="R196" s="37"/>
      <c r="S196" s="37"/>
      <c r="T196" s="37"/>
    </row>
    <row r="197" spans="1:20" ht="15">
      <c r="A197" s="37"/>
      <c r="B197" s="63"/>
      <c r="C197" s="100"/>
      <c r="D197" s="100"/>
      <c r="E197" s="100"/>
      <c r="F197" s="100"/>
      <c r="G197" s="61"/>
      <c r="H197" s="112"/>
      <c r="I197" s="112"/>
      <c r="J197" s="112"/>
      <c r="K197" s="59"/>
      <c r="L197" s="59"/>
      <c r="M197" s="60"/>
      <c r="N197" s="37"/>
      <c r="O197" s="37"/>
      <c r="P197" s="37"/>
      <c r="Q197" s="37"/>
      <c r="R197" s="37"/>
      <c r="S197" s="37"/>
      <c r="T197" s="37"/>
    </row>
    <row r="198" spans="1:20" ht="15">
      <c r="A198" s="37"/>
      <c r="B198" s="63"/>
      <c r="C198" s="100"/>
      <c r="D198" s="100"/>
      <c r="E198" s="100"/>
      <c r="F198" s="100"/>
      <c r="G198" s="61"/>
      <c r="H198" s="112"/>
      <c r="I198" s="112"/>
      <c r="J198" s="112"/>
      <c r="K198" s="59"/>
      <c r="L198" s="59"/>
      <c r="M198" s="60"/>
      <c r="N198" s="37"/>
      <c r="O198" s="37"/>
      <c r="P198" s="37"/>
      <c r="Q198" s="37"/>
      <c r="R198" s="37"/>
      <c r="S198" s="37"/>
      <c r="T198" s="37"/>
    </row>
    <row r="199" spans="1:20" ht="15">
      <c r="A199" s="37"/>
      <c r="B199" s="63"/>
      <c r="C199" s="100"/>
      <c r="D199" s="100"/>
      <c r="E199" s="100"/>
      <c r="F199" s="100"/>
      <c r="G199" s="61"/>
      <c r="H199" s="112"/>
      <c r="I199" s="112"/>
      <c r="J199" s="112"/>
      <c r="K199" s="59"/>
      <c r="L199" s="59"/>
      <c r="M199" s="60"/>
      <c r="N199" s="37"/>
      <c r="O199" s="37"/>
      <c r="P199" s="37"/>
      <c r="Q199" s="37"/>
      <c r="R199" s="37"/>
      <c r="S199" s="37"/>
      <c r="T199" s="37"/>
    </row>
    <row r="200" spans="1:20" ht="15">
      <c r="A200" s="37"/>
      <c r="B200" s="63"/>
      <c r="C200" s="100"/>
      <c r="D200" s="100"/>
      <c r="E200" s="100"/>
      <c r="F200" s="100"/>
      <c r="G200" s="61"/>
      <c r="H200" s="112"/>
      <c r="I200" s="112"/>
      <c r="J200" s="112"/>
      <c r="K200" s="59"/>
      <c r="L200" s="59"/>
      <c r="M200" s="60"/>
      <c r="N200" s="37"/>
      <c r="O200" s="37"/>
      <c r="P200" s="37"/>
      <c r="Q200" s="37"/>
      <c r="R200" s="37"/>
      <c r="S200" s="37"/>
      <c r="T200" s="37"/>
    </row>
    <row r="201" spans="1:20" ht="15">
      <c r="A201" s="37"/>
      <c r="B201" s="63"/>
      <c r="C201" s="100"/>
      <c r="D201" s="100"/>
      <c r="E201" s="100"/>
      <c r="F201" s="100"/>
      <c r="G201" s="61"/>
      <c r="H201" s="112"/>
      <c r="I201" s="112"/>
      <c r="J201" s="112"/>
      <c r="K201" s="59"/>
      <c r="L201" s="59"/>
      <c r="M201" s="60"/>
      <c r="N201" s="37"/>
      <c r="O201" s="37"/>
      <c r="P201" s="37"/>
      <c r="Q201" s="37"/>
      <c r="R201" s="37"/>
      <c r="S201" s="37"/>
      <c r="T201" s="37"/>
    </row>
    <row r="202" spans="1:20" ht="15">
      <c r="A202" s="37"/>
      <c r="B202" s="63"/>
      <c r="C202" s="100"/>
      <c r="D202" s="100"/>
      <c r="E202" s="100"/>
      <c r="F202" s="100"/>
      <c r="G202" s="61"/>
      <c r="H202" s="112"/>
      <c r="I202" s="112"/>
      <c r="J202" s="112"/>
      <c r="K202" s="59"/>
      <c r="L202" s="59"/>
      <c r="M202" s="60"/>
      <c r="N202" s="37"/>
      <c r="O202" s="37"/>
      <c r="P202" s="37"/>
      <c r="Q202" s="37"/>
      <c r="R202" s="37"/>
      <c r="S202" s="37"/>
      <c r="T202" s="37"/>
    </row>
    <row r="203" spans="1:20" ht="15">
      <c r="A203" s="37"/>
      <c r="B203" s="63"/>
      <c r="C203" s="100"/>
      <c r="D203" s="100"/>
      <c r="E203" s="100"/>
      <c r="F203" s="100"/>
      <c r="G203" s="61"/>
      <c r="H203" s="112"/>
      <c r="I203" s="112"/>
      <c r="J203" s="112"/>
      <c r="K203" s="59"/>
      <c r="L203" s="59"/>
      <c r="M203" s="60"/>
      <c r="N203" s="37"/>
      <c r="O203" s="37"/>
      <c r="P203" s="37"/>
      <c r="Q203" s="37"/>
      <c r="R203" s="37"/>
      <c r="S203" s="37"/>
      <c r="T203" s="37"/>
    </row>
    <row r="204" spans="1:20" ht="15">
      <c r="A204" s="37"/>
      <c r="B204" s="63"/>
      <c r="C204" s="100"/>
      <c r="D204" s="100"/>
      <c r="E204" s="100"/>
      <c r="F204" s="100"/>
      <c r="G204" s="61"/>
      <c r="H204" s="112"/>
      <c r="I204" s="112"/>
      <c r="J204" s="112"/>
      <c r="K204" s="59"/>
      <c r="L204" s="59"/>
      <c r="M204" s="60"/>
      <c r="N204" s="37"/>
      <c r="O204" s="37"/>
      <c r="P204" s="37"/>
      <c r="Q204" s="37"/>
      <c r="R204" s="37"/>
      <c r="S204" s="37"/>
      <c r="T204" s="37"/>
    </row>
    <row r="205" spans="1:20" ht="15">
      <c r="A205" s="37"/>
      <c r="B205" s="63"/>
      <c r="C205" s="100"/>
      <c r="D205" s="100"/>
      <c r="E205" s="100"/>
      <c r="F205" s="100"/>
      <c r="G205" s="61"/>
      <c r="H205" s="112"/>
      <c r="I205" s="112"/>
      <c r="J205" s="112"/>
      <c r="K205" s="59"/>
      <c r="L205" s="59"/>
      <c r="M205" s="60"/>
      <c r="N205" s="37"/>
      <c r="O205" s="37"/>
      <c r="P205" s="37"/>
      <c r="Q205" s="37"/>
      <c r="R205" s="37"/>
      <c r="S205" s="37"/>
      <c r="T205" s="37"/>
    </row>
    <row r="206" spans="1:20" ht="15">
      <c r="A206" s="37"/>
      <c r="B206" s="63"/>
      <c r="C206" s="100"/>
      <c r="D206" s="100"/>
      <c r="E206" s="100"/>
      <c r="F206" s="100"/>
      <c r="G206" s="61"/>
      <c r="H206" s="112"/>
      <c r="I206" s="112"/>
      <c r="J206" s="112"/>
      <c r="K206" s="59"/>
      <c r="L206" s="59"/>
      <c r="M206" s="60"/>
      <c r="N206" s="37"/>
      <c r="O206" s="37"/>
      <c r="P206" s="37"/>
      <c r="Q206" s="37"/>
      <c r="R206" s="37"/>
      <c r="S206" s="37"/>
      <c r="T206" s="37"/>
    </row>
    <row r="207" spans="1:20" ht="15">
      <c r="A207" s="37"/>
      <c r="B207" s="63"/>
      <c r="C207" s="100"/>
      <c r="D207" s="100"/>
      <c r="E207" s="100"/>
      <c r="F207" s="100"/>
      <c r="G207" s="61"/>
      <c r="H207" s="112"/>
      <c r="I207" s="112"/>
      <c r="J207" s="112"/>
      <c r="K207" s="59"/>
      <c r="L207" s="59"/>
      <c r="M207" s="60"/>
      <c r="N207" s="37"/>
      <c r="O207" s="37"/>
      <c r="P207" s="37"/>
      <c r="Q207" s="37"/>
      <c r="R207" s="37"/>
      <c r="S207" s="37"/>
      <c r="T207" s="37"/>
    </row>
    <row r="208" spans="1:20" ht="15">
      <c r="A208" s="37"/>
      <c r="B208" s="63"/>
      <c r="C208" s="100"/>
      <c r="D208" s="100"/>
      <c r="E208" s="100"/>
      <c r="F208" s="100"/>
      <c r="G208" s="61"/>
      <c r="H208" s="112"/>
      <c r="I208" s="112"/>
      <c r="J208" s="112"/>
      <c r="K208" s="59"/>
      <c r="L208" s="59"/>
      <c r="M208" s="60"/>
      <c r="N208" s="37"/>
      <c r="O208" s="37"/>
      <c r="P208" s="37"/>
      <c r="Q208" s="37"/>
      <c r="R208" s="37"/>
      <c r="S208" s="37"/>
      <c r="T208" s="37"/>
    </row>
    <row r="209" spans="1:20" ht="15">
      <c r="A209" s="37"/>
      <c r="B209" s="63"/>
      <c r="C209" s="100"/>
      <c r="D209" s="100"/>
      <c r="E209" s="100"/>
      <c r="F209" s="100"/>
      <c r="G209" s="61"/>
      <c r="H209" s="112"/>
      <c r="I209" s="112"/>
      <c r="J209" s="112"/>
      <c r="K209" s="59"/>
      <c r="L209" s="59"/>
      <c r="M209" s="60"/>
      <c r="N209" s="37"/>
      <c r="O209" s="37"/>
      <c r="P209" s="37"/>
      <c r="Q209" s="37"/>
      <c r="R209" s="37"/>
      <c r="S209" s="37"/>
      <c r="T209" s="37"/>
    </row>
    <row r="210" spans="1:20" ht="15">
      <c r="A210" s="37"/>
      <c r="B210" s="63"/>
      <c r="C210" s="113"/>
      <c r="D210" s="113"/>
      <c r="E210" s="113"/>
      <c r="F210" s="113"/>
      <c r="G210" s="61"/>
      <c r="H210" s="58"/>
      <c r="I210" s="58"/>
      <c r="J210" s="64"/>
      <c r="K210" s="60"/>
      <c r="L210" s="60"/>
      <c r="M210" s="60"/>
      <c r="N210" s="37"/>
      <c r="O210" s="60"/>
      <c r="P210" s="60"/>
      <c r="Q210" s="60"/>
      <c r="R210" s="37"/>
      <c r="S210" s="37"/>
      <c r="T210" s="37"/>
    </row>
    <row r="211" spans="1:20" ht="15">
      <c r="A211" s="37"/>
      <c r="B211" s="63"/>
      <c r="C211" s="100"/>
      <c r="D211" s="100"/>
      <c r="E211" s="100"/>
      <c r="F211" s="100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</row>
    <row r="212" spans="1:20" ht="15">
      <c r="A212" s="37"/>
      <c r="B212" s="114"/>
      <c r="C212" s="100"/>
      <c r="D212" s="100"/>
      <c r="E212" s="100"/>
      <c r="F212" s="100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</row>
    <row r="213" spans="1:20" ht="15">
      <c r="A213" s="37"/>
      <c r="B213" s="114"/>
      <c r="C213" s="100"/>
      <c r="D213" s="100"/>
      <c r="E213" s="100"/>
      <c r="F213" s="100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</row>
    <row r="214" spans="2:10" ht="15">
      <c r="B214" s="115"/>
      <c r="C214" s="103"/>
      <c r="D214" s="103"/>
      <c r="E214" s="103"/>
      <c r="F214" s="103"/>
      <c r="G214" s="20"/>
      <c r="H214" s="20"/>
      <c r="I214" s="20"/>
      <c r="J214" s="20"/>
    </row>
    <row r="215" spans="2:10" ht="15">
      <c r="B215" s="116"/>
      <c r="C215" s="103"/>
      <c r="D215" s="103"/>
      <c r="E215" s="103"/>
      <c r="F215" s="103"/>
      <c r="G215" s="20"/>
      <c r="H215" s="20"/>
      <c r="I215" s="20"/>
      <c r="J215" s="20"/>
    </row>
    <row r="216" spans="2:10" ht="15">
      <c r="B216" s="116"/>
      <c r="C216" s="103"/>
      <c r="D216" s="103"/>
      <c r="E216" s="103"/>
      <c r="F216" s="103"/>
      <c r="G216" s="20"/>
      <c r="H216" s="20"/>
      <c r="I216" s="20"/>
      <c r="J216" s="20"/>
    </row>
    <row r="217" spans="2:10" ht="15">
      <c r="B217" s="22"/>
      <c r="C217" s="103"/>
      <c r="D217" s="103"/>
      <c r="E217" s="103"/>
      <c r="F217" s="103"/>
      <c r="G217" s="20"/>
      <c r="H217" s="20"/>
      <c r="I217" s="20"/>
      <c r="J217" s="20"/>
    </row>
    <row r="218" spans="2:10" ht="15">
      <c r="B218" s="20"/>
      <c r="C218" s="20"/>
      <c r="D218" s="20"/>
      <c r="E218" s="20"/>
      <c r="F218" s="20"/>
      <c r="G218" s="20"/>
      <c r="H218" s="20"/>
      <c r="I218" s="20"/>
      <c r="J218" s="20"/>
    </row>
    <row r="219" spans="2:10" ht="15">
      <c r="B219" s="20"/>
      <c r="C219" s="20"/>
      <c r="D219" s="20"/>
      <c r="E219" s="20"/>
      <c r="F219" s="20"/>
      <c r="G219" s="20"/>
      <c r="H219" s="20"/>
      <c r="I219" s="20"/>
      <c r="J219" s="20"/>
    </row>
    <row r="220" spans="2:10" ht="15">
      <c r="B220" s="20"/>
      <c r="C220" s="103"/>
      <c r="D220" s="103"/>
      <c r="E220" s="103"/>
      <c r="F220" s="103"/>
      <c r="G220" s="20"/>
      <c r="H220" s="20"/>
      <c r="I220" s="20"/>
      <c r="J220" s="20"/>
    </row>
    <row r="221" spans="2:10" ht="15">
      <c r="B221" s="20"/>
      <c r="C221" s="103"/>
      <c r="D221" s="103"/>
      <c r="E221" s="103"/>
      <c r="F221" s="103"/>
      <c r="G221" s="20"/>
      <c r="H221" s="20"/>
      <c r="I221" s="20"/>
      <c r="J221" s="20"/>
    </row>
    <row r="222" spans="2:10" ht="15">
      <c r="B222" s="20"/>
      <c r="C222" s="103"/>
      <c r="D222" s="103"/>
      <c r="E222" s="103"/>
      <c r="F222" s="103"/>
      <c r="G222" s="20"/>
      <c r="H222" s="20"/>
      <c r="I222" s="20"/>
      <c r="J222" s="20"/>
    </row>
    <row r="223" spans="2:10" ht="15">
      <c r="B223" s="20"/>
      <c r="C223" s="103"/>
      <c r="D223" s="103"/>
      <c r="E223" s="103"/>
      <c r="F223" s="103"/>
      <c r="G223" s="20"/>
      <c r="H223" s="20"/>
      <c r="I223" s="20"/>
      <c r="J223" s="20"/>
    </row>
    <row r="224" spans="2:10" ht="15">
      <c r="B224" s="20"/>
      <c r="C224" s="103"/>
      <c r="D224" s="103"/>
      <c r="E224" s="103"/>
      <c r="F224" s="103"/>
      <c r="G224" s="20"/>
      <c r="H224" s="20"/>
      <c r="I224" s="20"/>
      <c r="J224" s="20"/>
    </row>
    <row r="225" spans="2:10" ht="15">
      <c r="B225" s="20"/>
      <c r="C225" s="103"/>
      <c r="D225" s="103"/>
      <c r="E225" s="103"/>
      <c r="F225" s="103"/>
      <c r="G225" s="20"/>
      <c r="H225" s="20"/>
      <c r="I225" s="20"/>
      <c r="J225" s="20"/>
    </row>
    <row r="226" spans="2:10" ht="15">
      <c r="B226" s="20"/>
      <c r="C226" s="103"/>
      <c r="D226" s="103"/>
      <c r="E226" s="103"/>
      <c r="F226" s="103"/>
      <c r="G226" s="20"/>
      <c r="H226" s="20"/>
      <c r="I226" s="20"/>
      <c r="J226" s="20"/>
    </row>
    <row r="227" spans="2:10" ht="15">
      <c r="B227" s="20"/>
      <c r="C227" s="103"/>
      <c r="D227" s="103"/>
      <c r="E227" s="103"/>
      <c r="F227" s="103"/>
      <c r="G227" s="20"/>
      <c r="H227" s="20"/>
      <c r="I227" s="20"/>
      <c r="J227" s="20"/>
    </row>
    <row r="228" spans="2:10" ht="15">
      <c r="B228" s="20"/>
      <c r="C228" s="103"/>
      <c r="D228" s="103"/>
      <c r="E228" s="103"/>
      <c r="F228" s="103"/>
      <c r="G228" s="20"/>
      <c r="H228" s="20"/>
      <c r="I228" s="20"/>
      <c r="J228" s="20"/>
    </row>
    <row r="229" spans="2:10" ht="15">
      <c r="B229" s="20"/>
      <c r="C229" s="103"/>
      <c r="D229" s="103"/>
      <c r="E229" s="103"/>
      <c r="F229" s="103"/>
      <c r="G229" s="20"/>
      <c r="H229" s="20"/>
      <c r="I229" s="20"/>
      <c r="J229" s="20"/>
    </row>
    <row r="230" spans="2:10" ht="15">
      <c r="B230" s="20"/>
      <c r="C230" s="103"/>
      <c r="D230" s="103"/>
      <c r="E230" s="103"/>
      <c r="F230" s="103"/>
      <c r="G230" s="20"/>
      <c r="H230" s="20"/>
      <c r="I230" s="20"/>
      <c r="J230" s="20"/>
    </row>
    <row r="231" spans="2:10" ht="15">
      <c r="B231" s="20"/>
      <c r="C231" s="103"/>
      <c r="D231" s="103"/>
      <c r="E231" s="103"/>
      <c r="F231" s="103"/>
      <c r="G231" s="20"/>
      <c r="H231" s="20"/>
      <c r="I231" s="20"/>
      <c r="J231" s="20"/>
    </row>
    <row r="232" spans="2:10" ht="15">
      <c r="B232" s="20"/>
      <c r="C232" s="103"/>
      <c r="D232" s="103"/>
      <c r="E232" s="103"/>
      <c r="F232" s="103"/>
      <c r="G232" s="20"/>
      <c r="H232" s="20"/>
      <c r="I232" s="20"/>
      <c r="J232" s="20"/>
    </row>
    <row r="233" spans="2:10" ht="15">
      <c r="B233" s="20"/>
      <c r="C233" s="103"/>
      <c r="D233" s="103"/>
      <c r="E233" s="103"/>
      <c r="F233" s="103"/>
      <c r="G233" s="20"/>
      <c r="H233" s="20"/>
      <c r="I233" s="20"/>
      <c r="J233" s="20"/>
    </row>
    <row r="234" spans="2:10" ht="15">
      <c r="B234" s="20"/>
      <c r="C234" s="103"/>
      <c r="D234" s="103"/>
      <c r="E234" s="103"/>
      <c r="F234" s="103"/>
      <c r="G234" s="20"/>
      <c r="H234" s="20"/>
      <c r="I234" s="20"/>
      <c r="J234" s="20"/>
    </row>
    <row r="235" spans="2:10" ht="15">
      <c r="B235" s="20"/>
      <c r="C235" s="103"/>
      <c r="D235" s="103"/>
      <c r="E235" s="103"/>
      <c r="F235" s="103"/>
      <c r="G235" s="20"/>
      <c r="H235" s="20"/>
      <c r="I235" s="20"/>
      <c r="J235" s="20"/>
    </row>
    <row r="236" spans="2:10" ht="15">
      <c r="B236" s="20"/>
      <c r="C236" s="103"/>
      <c r="D236" s="103"/>
      <c r="E236" s="103"/>
      <c r="F236" s="103"/>
      <c r="G236" s="20"/>
      <c r="H236" s="20"/>
      <c r="I236" s="20"/>
      <c r="J236" s="20"/>
    </row>
    <row r="237" spans="2:10" ht="15">
      <c r="B237" s="20"/>
      <c r="C237" s="103"/>
      <c r="D237" s="103"/>
      <c r="E237" s="103"/>
      <c r="F237" s="103"/>
      <c r="G237" s="20"/>
      <c r="H237" s="20"/>
      <c r="I237" s="20"/>
      <c r="J237" s="20"/>
    </row>
    <row r="238" spans="2:10" ht="15">
      <c r="B238" s="20"/>
      <c r="C238" s="103"/>
      <c r="D238" s="103"/>
      <c r="E238" s="103"/>
      <c r="F238" s="103"/>
      <c r="G238" s="20"/>
      <c r="H238" s="20"/>
      <c r="I238" s="20"/>
      <c r="J238" s="20"/>
    </row>
    <row r="239" spans="2:10" ht="15">
      <c r="B239" s="20"/>
      <c r="C239" s="103"/>
      <c r="D239" s="103"/>
      <c r="E239" s="103"/>
      <c r="F239" s="103"/>
      <c r="G239" s="20"/>
      <c r="H239" s="20"/>
      <c r="I239" s="20"/>
      <c r="J239" s="20"/>
    </row>
    <row r="240" spans="2:10" ht="15">
      <c r="B240" s="20"/>
      <c r="C240" s="103"/>
      <c r="D240" s="103"/>
      <c r="E240" s="103"/>
      <c r="F240" s="103"/>
      <c r="G240" s="20"/>
      <c r="H240" s="20"/>
      <c r="I240" s="20"/>
      <c r="J240" s="20"/>
    </row>
    <row r="241" spans="2:10" ht="15">
      <c r="B241" s="20"/>
      <c r="C241" s="20"/>
      <c r="D241" s="20"/>
      <c r="E241" s="20"/>
      <c r="F241" s="20"/>
      <c r="G241" s="20"/>
      <c r="H241" s="20"/>
      <c r="I241" s="20"/>
      <c r="J241" s="20"/>
    </row>
    <row r="242" spans="2:18" ht="15">
      <c r="B242" s="20"/>
      <c r="C242" s="20"/>
      <c r="D242" s="20"/>
      <c r="E242" s="20"/>
      <c r="F242" s="20"/>
      <c r="G242" s="20"/>
      <c r="H242" s="20"/>
      <c r="I242" s="20"/>
      <c r="J242" s="37"/>
      <c r="K242" s="37"/>
      <c r="L242" s="37"/>
      <c r="M242" s="37"/>
      <c r="N242" s="37"/>
      <c r="O242" s="37"/>
      <c r="P242" s="37"/>
      <c r="Q242" s="37"/>
      <c r="R242" s="37"/>
    </row>
    <row r="243" spans="2:18" ht="15">
      <c r="B243" s="20"/>
      <c r="C243" s="20"/>
      <c r="D243" s="20"/>
      <c r="E243" s="20"/>
      <c r="F243" s="20"/>
      <c r="G243" s="20"/>
      <c r="H243" s="20"/>
      <c r="I243" s="20"/>
      <c r="J243" s="37"/>
      <c r="K243" s="37"/>
      <c r="L243" s="37"/>
      <c r="M243" s="37"/>
      <c r="N243" s="37"/>
      <c r="O243" s="37"/>
      <c r="P243" s="37"/>
      <c r="Q243" s="37"/>
      <c r="R243" s="37"/>
    </row>
    <row r="244" spans="2:18" ht="15">
      <c r="B244" s="20"/>
      <c r="C244" s="8"/>
      <c r="D244" s="6"/>
      <c r="E244" s="6"/>
      <c r="F244" s="6"/>
      <c r="G244" s="6"/>
      <c r="H244" s="6"/>
      <c r="I244" s="6"/>
      <c r="J244" s="59"/>
      <c r="K244" s="60"/>
      <c r="L244" s="60"/>
      <c r="M244" s="60"/>
      <c r="N244" s="60"/>
      <c r="O244" s="60"/>
      <c r="P244" s="117"/>
      <c r="Q244" s="99"/>
      <c r="R244" s="37"/>
    </row>
    <row r="245" spans="2:18" ht="15">
      <c r="B245" s="20"/>
      <c r="C245" s="8"/>
      <c r="D245" s="103"/>
      <c r="E245" s="103"/>
      <c r="F245" s="103"/>
      <c r="G245" s="103"/>
      <c r="H245" s="103"/>
      <c r="I245" s="103"/>
      <c r="J245" s="100"/>
      <c r="K245" s="100"/>
      <c r="L245" s="100"/>
      <c r="M245" s="100"/>
      <c r="N245" s="100"/>
      <c r="O245" s="100"/>
      <c r="P245" s="100"/>
      <c r="Q245" s="100"/>
      <c r="R245" s="37"/>
    </row>
    <row r="246" spans="2:18" ht="15">
      <c r="B246" s="20"/>
      <c r="C246" s="118"/>
      <c r="D246" s="103"/>
      <c r="E246" s="103"/>
      <c r="F246" s="103"/>
      <c r="G246" s="103"/>
      <c r="H246" s="103"/>
      <c r="I246" s="103"/>
      <c r="J246" s="100"/>
      <c r="K246" s="100"/>
      <c r="L246" s="100"/>
      <c r="M246" s="100"/>
      <c r="N246" s="100"/>
      <c r="O246" s="100"/>
      <c r="P246" s="100"/>
      <c r="Q246" s="100"/>
      <c r="R246" s="37"/>
    </row>
    <row r="247" spans="2:18" ht="15">
      <c r="B247" s="20"/>
      <c r="C247" s="118"/>
      <c r="D247" s="103"/>
      <c r="E247" s="103"/>
      <c r="F247" s="103"/>
      <c r="G247" s="103"/>
      <c r="H247" s="103"/>
      <c r="I247" s="103"/>
      <c r="J247" s="100"/>
      <c r="K247" s="100"/>
      <c r="L247" s="100"/>
      <c r="M247" s="100"/>
      <c r="N247" s="100"/>
      <c r="O247" s="100"/>
      <c r="P247" s="100"/>
      <c r="Q247" s="100"/>
      <c r="R247" s="37"/>
    </row>
    <row r="248" spans="2:18" ht="15">
      <c r="B248" s="20"/>
      <c r="C248" s="116"/>
      <c r="D248" s="103"/>
      <c r="E248" s="103"/>
      <c r="F248" s="103"/>
      <c r="G248" s="103"/>
      <c r="H248" s="103"/>
      <c r="I248" s="103"/>
      <c r="J248" s="100"/>
      <c r="K248" s="100"/>
      <c r="L248" s="100"/>
      <c r="M248" s="100"/>
      <c r="N248" s="100"/>
      <c r="O248" s="100"/>
      <c r="P248" s="100"/>
      <c r="Q248" s="100"/>
      <c r="R248" s="37"/>
    </row>
    <row r="249" spans="2:18" ht="15">
      <c r="B249" s="20"/>
      <c r="C249" s="118"/>
      <c r="D249" s="103"/>
      <c r="E249" s="103"/>
      <c r="F249" s="103"/>
      <c r="G249" s="103"/>
      <c r="H249" s="103"/>
      <c r="I249" s="103"/>
      <c r="J249" s="100"/>
      <c r="K249" s="100"/>
      <c r="L249" s="100"/>
      <c r="M249" s="100"/>
      <c r="N249" s="100"/>
      <c r="O249" s="100"/>
      <c r="P249" s="100"/>
      <c r="Q249" s="100"/>
      <c r="R249" s="37"/>
    </row>
    <row r="250" spans="2:18" ht="15">
      <c r="B250" s="20"/>
      <c r="C250" s="118"/>
      <c r="D250" s="103"/>
      <c r="E250" s="103"/>
      <c r="F250" s="103"/>
      <c r="G250" s="103"/>
      <c r="H250" s="103"/>
      <c r="I250" s="103"/>
      <c r="J250" s="100"/>
      <c r="K250" s="100"/>
      <c r="L250" s="100"/>
      <c r="M250" s="100"/>
      <c r="N250" s="100"/>
      <c r="O250" s="100"/>
      <c r="P250" s="100"/>
      <c r="Q250" s="100"/>
      <c r="R250" s="37"/>
    </row>
    <row r="251" spans="2:18" ht="15">
      <c r="B251" s="20"/>
      <c r="C251" s="118"/>
      <c r="D251" s="103"/>
      <c r="E251" s="103"/>
      <c r="F251" s="103"/>
      <c r="G251" s="103"/>
      <c r="H251" s="103"/>
      <c r="I251" s="103"/>
      <c r="J251" s="100"/>
      <c r="K251" s="100"/>
      <c r="L251" s="100"/>
      <c r="M251" s="100"/>
      <c r="N251" s="100"/>
      <c r="O251" s="100"/>
      <c r="P251" s="100"/>
      <c r="Q251" s="100"/>
      <c r="R251" s="37"/>
    </row>
    <row r="252" spans="2:18" ht="15.75">
      <c r="B252" s="20"/>
      <c r="C252" s="118"/>
      <c r="D252" s="119"/>
      <c r="E252" s="119"/>
      <c r="F252" s="119"/>
      <c r="G252" s="119"/>
      <c r="H252" s="119"/>
      <c r="I252" s="103"/>
      <c r="J252" s="100"/>
      <c r="K252" s="100"/>
      <c r="L252" s="100"/>
      <c r="M252" s="100"/>
      <c r="N252" s="100"/>
      <c r="O252" s="100"/>
      <c r="P252" s="100"/>
      <c r="Q252" s="100"/>
      <c r="R252" s="37"/>
    </row>
    <row r="253" spans="2:18" ht="15.75">
      <c r="B253" s="20"/>
      <c r="C253" s="118"/>
      <c r="D253" s="119"/>
      <c r="E253" s="119"/>
      <c r="F253" s="119"/>
      <c r="G253" s="103"/>
      <c r="H253" s="103"/>
      <c r="I253" s="103"/>
      <c r="J253" s="100"/>
      <c r="K253" s="100"/>
      <c r="L253" s="100"/>
      <c r="M253" s="100"/>
      <c r="N253" s="100"/>
      <c r="O253" s="100"/>
      <c r="P253" s="100"/>
      <c r="Q253" s="100"/>
      <c r="R253" s="37"/>
    </row>
    <row r="254" spans="2:18" ht="15.75">
      <c r="B254" s="20"/>
      <c r="C254" s="118"/>
      <c r="D254" s="119"/>
      <c r="E254" s="119"/>
      <c r="F254" s="119"/>
      <c r="G254" s="103"/>
      <c r="H254" s="103"/>
      <c r="I254" s="103"/>
      <c r="J254" s="100"/>
      <c r="K254" s="100"/>
      <c r="L254" s="100"/>
      <c r="M254" s="100"/>
      <c r="N254" s="100"/>
      <c r="O254" s="100"/>
      <c r="P254" s="100"/>
      <c r="Q254" s="100"/>
      <c r="R254" s="37"/>
    </row>
    <row r="255" spans="2:18" ht="15">
      <c r="B255" s="20"/>
      <c r="C255" s="118"/>
      <c r="D255" s="103"/>
      <c r="E255" s="103"/>
      <c r="F255" s="103"/>
      <c r="G255" s="103"/>
      <c r="H255" s="103"/>
      <c r="I255" s="103"/>
      <c r="J255" s="100"/>
      <c r="K255" s="100"/>
      <c r="L255" s="100"/>
      <c r="M255" s="100"/>
      <c r="N255" s="100"/>
      <c r="O255" s="100"/>
      <c r="P255" s="100"/>
      <c r="Q255" s="100"/>
      <c r="R255" s="37"/>
    </row>
    <row r="256" spans="2:18" ht="15">
      <c r="B256" s="20"/>
      <c r="C256" s="118"/>
      <c r="D256" s="103"/>
      <c r="E256" s="103"/>
      <c r="F256" s="103"/>
      <c r="G256" s="103"/>
      <c r="H256" s="103"/>
      <c r="I256" s="103"/>
      <c r="J256" s="100"/>
      <c r="K256" s="100"/>
      <c r="L256" s="100"/>
      <c r="M256" s="100"/>
      <c r="N256" s="100"/>
      <c r="O256" s="100"/>
      <c r="P256" s="100"/>
      <c r="Q256" s="100"/>
      <c r="R256" s="37"/>
    </row>
    <row r="257" spans="2:18" ht="15">
      <c r="B257" s="20"/>
      <c r="C257" s="118"/>
      <c r="D257" s="103"/>
      <c r="E257" s="103"/>
      <c r="F257" s="103"/>
      <c r="G257" s="103"/>
      <c r="H257" s="103"/>
      <c r="I257" s="103"/>
      <c r="J257" s="100"/>
      <c r="K257" s="100"/>
      <c r="L257" s="100"/>
      <c r="M257" s="100"/>
      <c r="N257" s="100"/>
      <c r="O257" s="100"/>
      <c r="P257" s="100"/>
      <c r="Q257" s="100"/>
      <c r="R257" s="37"/>
    </row>
    <row r="258" spans="2:18" ht="15">
      <c r="B258" s="20"/>
      <c r="C258" s="118"/>
      <c r="D258" s="103"/>
      <c r="E258" s="103"/>
      <c r="F258" s="103"/>
      <c r="G258" s="103"/>
      <c r="H258" s="103"/>
      <c r="I258" s="103"/>
      <c r="J258" s="100"/>
      <c r="K258" s="100"/>
      <c r="L258" s="100"/>
      <c r="M258" s="100"/>
      <c r="N258" s="100"/>
      <c r="O258" s="100"/>
      <c r="P258" s="100"/>
      <c r="Q258" s="100"/>
      <c r="R258" s="37"/>
    </row>
    <row r="259" spans="2:18" ht="15">
      <c r="B259" s="20"/>
      <c r="C259" s="118"/>
      <c r="D259" s="103"/>
      <c r="E259" s="103"/>
      <c r="F259" s="103"/>
      <c r="G259" s="103"/>
      <c r="H259" s="103"/>
      <c r="I259" s="103"/>
      <c r="J259" s="100"/>
      <c r="K259" s="100"/>
      <c r="L259" s="100"/>
      <c r="M259" s="100"/>
      <c r="N259" s="100"/>
      <c r="O259" s="100"/>
      <c r="P259" s="100"/>
      <c r="Q259" s="100"/>
      <c r="R259" s="37"/>
    </row>
    <row r="260" spans="2:18" ht="15">
      <c r="B260" s="20"/>
      <c r="C260" s="118"/>
      <c r="D260" s="103"/>
      <c r="E260" s="103"/>
      <c r="F260" s="103"/>
      <c r="G260" s="103"/>
      <c r="H260" s="103"/>
      <c r="I260" s="103"/>
      <c r="J260" s="100"/>
      <c r="K260" s="100"/>
      <c r="L260" s="100"/>
      <c r="M260" s="100"/>
      <c r="N260" s="100"/>
      <c r="O260" s="100"/>
      <c r="P260" s="100"/>
      <c r="Q260" s="100"/>
      <c r="R260" s="37"/>
    </row>
    <row r="261" spans="2:18" ht="15">
      <c r="B261" s="20"/>
      <c r="C261" s="118"/>
      <c r="D261" s="103"/>
      <c r="E261" s="103"/>
      <c r="F261" s="103"/>
      <c r="G261" s="103"/>
      <c r="H261" s="103"/>
      <c r="I261" s="103"/>
      <c r="J261" s="100"/>
      <c r="K261" s="100"/>
      <c r="L261" s="100"/>
      <c r="M261" s="100"/>
      <c r="N261" s="100"/>
      <c r="O261" s="100"/>
      <c r="P261" s="100"/>
      <c r="Q261" s="100"/>
      <c r="R261" s="37"/>
    </row>
    <row r="262" spans="2:18" ht="15.75">
      <c r="B262" s="20"/>
      <c r="C262" s="115"/>
      <c r="D262" s="119"/>
      <c r="E262" s="119"/>
      <c r="F262" s="119"/>
      <c r="G262" s="103"/>
      <c r="H262" s="103"/>
      <c r="I262" s="103"/>
      <c r="J262" s="100"/>
      <c r="K262" s="100"/>
      <c r="L262" s="100"/>
      <c r="M262" s="100"/>
      <c r="N262" s="100"/>
      <c r="O262" s="100"/>
      <c r="P262" s="100"/>
      <c r="Q262" s="100"/>
      <c r="R262" s="37"/>
    </row>
    <row r="263" spans="2:18" ht="15.75">
      <c r="B263" s="20"/>
      <c r="C263" s="114"/>
      <c r="D263" s="120"/>
      <c r="E263" s="120"/>
      <c r="F263" s="12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37"/>
    </row>
    <row r="264" spans="2:18" ht="15.75">
      <c r="B264" s="20"/>
      <c r="C264" s="114"/>
      <c r="D264" s="120"/>
      <c r="E264" s="120"/>
      <c r="F264" s="12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37"/>
    </row>
    <row r="265" spans="2:18" ht="15.75">
      <c r="B265" s="20"/>
      <c r="C265" s="98"/>
      <c r="D265" s="120"/>
      <c r="E265" s="120"/>
      <c r="F265" s="12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37"/>
    </row>
    <row r="266" spans="3:18" ht="15.75">
      <c r="C266" s="99"/>
      <c r="D266" s="121"/>
      <c r="E266" s="122"/>
      <c r="F266" s="120"/>
      <c r="G266" s="100"/>
      <c r="H266" s="100"/>
      <c r="I266" s="100"/>
      <c r="J266" s="100"/>
      <c r="K266" s="100"/>
      <c r="L266" s="100"/>
      <c r="M266" s="100"/>
      <c r="N266" s="100"/>
      <c r="O266" s="100"/>
      <c r="P266" s="50"/>
      <c r="Q266" s="50"/>
      <c r="R266" s="37"/>
    </row>
    <row r="267" spans="3:18" ht="15"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</row>
    <row r="268" spans="3:18" ht="15"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</row>
    <row r="269" spans="3:18" ht="15"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</row>
  </sheetData>
  <sheetProtection/>
  <mergeCells count="16">
    <mergeCell ref="B7:B8"/>
    <mergeCell ref="B29:J29"/>
    <mergeCell ref="C7:E7"/>
    <mergeCell ref="H7:J7"/>
    <mergeCell ref="B53:B54"/>
    <mergeCell ref="C53:E53"/>
    <mergeCell ref="G4:J5"/>
    <mergeCell ref="B1:J1"/>
    <mergeCell ref="G7:G8"/>
    <mergeCell ref="B31:B32"/>
    <mergeCell ref="C31:E31"/>
    <mergeCell ref="G53:G54"/>
    <mergeCell ref="B2:J2"/>
    <mergeCell ref="H53:J53"/>
    <mergeCell ref="G31:G32"/>
    <mergeCell ref="H31:J31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portrait" scale="60" r:id="rId3"/>
  <headerFooter>
    <oddFooter>&amp;C&amp;"-,Cursiva"&amp;K01+049Depto. Estadísticas y Gestión de la Información - Servicio de Salud Osorno</oddFooter>
  </headerFooter>
  <ignoredErrors>
    <ignoredError sqref="H9:I12 H16:H17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Propietario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Irma Jofre</cp:lastModifiedBy>
  <cp:lastPrinted>2016-01-04T13:52:52Z</cp:lastPrinted>
  <dcterms:created xsi:type="dcterms:W3CDTF">2012-01-06T14:59:33Z</dcterms:created>
  <dcterms:modified xsi:type="dcterms:W3CDTF">2017-02-27T19:26:46Z</dcterms:modified>
  <cp:category/>
  <cp:version/>
  <cp:contentType/>
  <cp:contentStatus/>
</cp:coreProperties>
</file>